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activeX/activeX2.xml" ContentType="application/vnd.ms-office.activeX+xml"/>
  <Override PartName="/xl/activeX/activeX1.bin" ContentType="application/vnd.ms-office.activeX"/>
  <Override PartName="/xl/activeX/activeX3.xml" ContentType="application/vnd.ms-office.activeX+xml"/>
  <Override PartName="/xl/comments2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J:\Projects\Project Dashboard Templates\"/>
    </mc:Choice>
  </mc:AlternateContent>
  <bookViews>
    <workbookView xWindow="0" yWindow="0" windowWidth="28800" windowHeight="12324" activeTab="3"/>
  </bookViews>
  <sheets>
    <sheet name="Dashboard" sheetId="1" r:id="rId1"/>
    <sheet name="Milestones" sheetId="3" r:id="rId2"/>
    <sheet name="Contacts" sheetId="4" r:id="rId3"/>
    <sheet name="Actions" sheetId="2" r:id="rId4"/>
    <sheet name="Risks" sheetId="5" r:id="rId5"/>
    <sheet name="Issues" sheetId="6" r:id="rId6"/>
    <sheet name="Decisions" sheetId="7" r:id="rId7"/>
    <sheet name="Gantt Chart" sheetId="8" r:id="rId8"/>
    <sheet name="Holiday Tracker" sheetId="9" r:id="rId9"/>
    <sheet name="Lists" sheetId="10" state="hidden" r:id="rId10"/>
    <sheet name="Calculations" sheetId="12" state="hidden" r:id="rId11"/>
    <sheet name="Integrity360 Contacts" sheetId="13" r:id="rId12"/>
  </sheets>
  <externalReferences>
    <externalReference r:id="rId13"/>
  </externalReferences>
  <definedNames>
    <definedName name="_xlnm._FilterDatabase" localSheetId="7" hidden="1">'Gantt Chart'!$G$1:$G$292</definedName>
    <definedName name="Options">[1]Options!$A$2:$A$4</definedName>
    <definedName name="_xlnm.Print_Titles" localSheetId="3">Actions!$A:$B,Actions!$1:$1</definedName>
    <definedName name="_xlnm.Print_Titles" localSheetId="2">Contacts!$A:$A,Contacts!$1:$1</definedName>
    <definedName name="_xlnm.Print_Titles" localSheetId="6">Decisions!$1:$1</definedName>
    <definedName name="_xlnm.Print_Titles" localSheetId="7">'Gantt Chart'!$A:$G,'Gantt Chart'!$3:$8</definedName>
    <definedName name="_xlnm.Print_Titles" localSheetId="5">Issues!$A:$B,Issues!$1:$1</definedName>
    <definedName name="_xlnm.Print_Titles" localSheetId="4">Risks!$A:$B,Risks!$1:$1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E12" i="2" l="1"/>
  <c r="A52" i="8" l="1"/>
  <c r="B52" i="8"/>
  <c r="C52" i="8"/>
  <c r="D52" i="8"/>
  <c r="E52" i="8"/>
  <c r="F52" i="8"/>
  <c r="G52" i="8"/>
  <c r="B8" i="3" l="1"/>
  <c r="F48" i="1" s="1"/>
  <c r="B7" i="3"/>
  <c r="F46" i="1" s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D48" i="1" l="1"/>
  <c r="E48" i="1"/>
  <c r="D46" i="1"/>
  <c r="E46" i="1"/>
  <c r="F292" i="8"/>
  <c r="F290" i="8"/>
  <c r="F288" i="8"/>
  <c r="F286" i="8"/>
  <c r="F284" i="8"/>
  <c r="F282" i="8"/>
  <c r="F280" i="8"/>
  <c r="F278" i="8"/>
  <c r="F276" i="8"/>
  <c r="F274" i="8"/>
  <c r="F272" i="8"/>
  <c r="F270" i="8"/>
  <c r="F268" i="8"/>
  <c r="F266" i="8"/>
  <c r="F264" i="8"/>
  <c r="F262" i="8"/>
  <c r="F260" i="8"/>
  <c r="F258" i="8"/>
  <c r="F256" i="8"/>
  <c r="F254" i="8"/>
  <c r="F252" i="8"/>
  <c r="F250" i="8"/>
  <c r="F248" i="8"/>
  <c r="F246" i="8"/>
  <c r="F244" i="8"/>
  <c r="F242" i="8"/>
  <c r="F240" i="8"/>
  <c r="F238" i="8"/>
  <c r="F236" i="8"/>
  <c r="F234" i="8"/>
  <c r="F232" i="8"/>
  <c r="F230" i="8"/>
  <c r="F228" i="8"/>
  <c r="F226" i="8"/>
  <c r="F224" i="8"/>
  <c r="F222" i="8"/>
  <c r="F220" i="8"/>
  <c r="F218" i="8"/>
  <c r="F216" i="8"/>
  <c r="F214" i="8"/>
  <c r="F212" i="8"/>
  <c r="F210" i="8"/>
  <c r="F208" i="8"/>
  <c r="G46" i="1" l="1"/>
  <c r="X46" i="1"/>
  <c r="T46" i="1"/>
  <c r="P46" i="1"/>
  <c r="L46" i="1"/>
  <c r="H46" i="1"/>
  <c r="U46" i="1"/>
  <c r="I46" i="1"/>
  <c r="W46" i="1"/>
  <c r="S46" i="1"/>
  <c r="O46" i="1"/>
  <c r="K46" i="1"/>
  <c r="Q46" i="1"/>
  <c r="V46" i="1"/>
  <c r="R46" i="1"/>
  <c r="N46" i="1"/>
  <c r="J46" i="1"/>
  <c r="Y46" i="1"/>
  <c r="M46" i="1"/>
  <c r="G48" i="1"/>
  <c r="Y48" i="1"/>
  <c r="U48" i="1"/>
  <c r="Q48" i="1"/>
  <c r="M48" i="1"/>
  <c r="X48" i="1"/>
  <c r="T48" i="1"/>
  <c r="P48" i="1"/>
  <c r="L48" i="1"/>
  <c r="W48" i="1"/>
  <c r="S48" i="1"/>
  <c r="O48" i="1"/>
  <c r="K48" i="1"/>
  <c r="J48" i="1"/>
  <c r="V48" i="1"/>
  <c r="I48" i="1"/>
  <c r="N48" i="1"/>
  <c r="R48" i="1"/>
  <c r="H48" i="1"/>
  <c r="E292" i="8"/>
  <c r="E290" i="8"/>
  <c r="E288" i="8"/>
  <c r="E286" i="8"/>
  <c r="E284" i="8"/>
  <c r="E282" i="8"/>
  <c r="E280" i="8"/>
  <c r="E278" i="8"/>
  <c r="E276" i="8"/>
  <c r="E274" i="8"/>
  <c r="E272" i="8"/>
  <c r="E270" i="8"/>
  <c r="E268" i="8"/>
  <c r="E266" i="8"/>
  <c r="E264" i="8"/>
  <c r="E262" i="8"/>
  <c r="E260" i="8"/>
  <c r="E258" i="8"/>
  <c r="E256" i="8"/>
  <c r="E254" i="8"/>
  <c r="E252" i="8"/>
  <c r="E250" i="8"/>
  <c r="E248" i="8"/>
  <c r="E246" i="8"/>
  <c r="E244" i="8"/>
  <c r="E242" i="8"/>
  <c r="E240" i="8"/>
  <c r="E238" i="8"/>
  <c r="E236" i="8"/>
  <c r="E234" i="8"/>
  <c r="E232" i="8"/>
  <c r="E230" i="8"/>
  <c r="E228" i="8"/>
  <c r="E226" i="8"/>
  <c r="E224" i="8"/>
  <c r="E222" i="8"/>
  <c r="E220" i="8"/>
  <c r="E218" i="8"/>
  <c r="E216" i="8"/>
  <c r="E214" i="8"/>
  <c r="E212" i="8"/>
  <c r="E210" i="8"/>
  <c r="E208" i="8"/>
  <c r="E130" i="8"/>
  <c r="D292" i="8"/>
  <c r="D290" i="8"/>
  <c r="D288" i="8"/>
  <c r="D286" i="8"/>
  <c r="D284" i="8"/>
  <c r="D282" i="8"/>
  <c r="D280" i="8"/>
  <c r="D278" i="8"/>
  <c r="D276" i="8"/>
  <c r="D274" i="8"/>
  <c r="D272" i="8"/>
  <c r="D270" i="8"/>
  <c r="D268" i="8"/>
  <c r="D266" i="8"/>
  <c r="D264" i="8"/>
  <c r="D262" i="8"/>
  <c r="D260" i="8"/>
  <c r="D258" i="8"/>
  <c r="D256" i="8"/>
  <c r="D254" i="8"/>
  <c r="D252" i="8"/>
  <c r="D250" i="8"/>
  <c r="D248" i="8"/>
  <c r="D246" i="8"/>
  <c r="D244" i="8"/>
  <c r="D242" i="8"/>
  <c r="D240" i="8"/>
  <c r="D238" i="8"/>
  <c r="D236" i="8"/>
  <c r="D234" i="8"/>
  <c r="D232" i="8"/>
  <c r="D230" i="8"/>
  <c r="D228" i="8"/>
  <c r="D226" i="8"/>
  <c r="D224" i="8"/>
  <c r="D222" i="8"/>
  <c r="D220" i="8"/>
  <c r="D218" i="8"/>
  <c r="D216" i="8"/>
  <c r="D214" i="8"/>
  <c r="D212" i="8"/>
  <c r="D210" i="8"/>
  <c r="D208" i="8"/>
  <c r="C22" i="8"/>
  <c r="G22" i="8" l="1"/>
  <c r="AC253" i="2" l="1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C216" i="2"/>
  <c r="AB216" i="2"/>
  <c r="AA216" i="2"/>
  <c r="AC215" i="2"/>
  <c r="AB215" i="2"/>
  <c r="AA215" i="2"/>
  <c r="AC214" i="2"/>
  <c r="AB214" i="2"/>
  <c r="AA214" i="2"/>
  <c r="AC213" i="2"/>
  <c r="AB213" i="2"/>
  <c r="AA213" i="2"/>
  <c r="AC212" i="2"/>
  <c r="AB212" i="2"/>
  <c r="AA212" i="2"/>
  <c r="AC211" i="2"/>
  <c r="AB211" i="2"/>
  <c r="AA211" i="2"/>
  <c r="AC210" i="2"/>
  <c r="AB210" i="2"/>
  <c r="AA210" i="2"/>
  <c r="AC209" i="2"/>
  <c r="AB209" i="2"/>
  <c r="AA209" i="2"/>
  <c r="AC208" i="2"/>
  <c r="AB208" i="2"/>
  <c r="AA208" i="2"/>
  <c r="AC207" i="2"/>
  <c r="AB207" i="2"/>
  <c r="AA207" i="2"/>
  <c r="AC206" i="2"/>
  <c r="AB206" i="2"/>
  <c r="AA206" i="2"/>
  <c r="AC205" i="2"/>
  <c r="AB205" i="2"/>
  <c r="AA205" i="2"/>
  <c r="AC204" i="2"/>
  <c r="AB204" i="2"/>
  <c r="AA204" i="2"/>
  <c r="AC203" i="2"/>
  <c r="AB203" i="2"/>
  <c r="AA203" i="2"/>
  <c r="AC202" i="2"/>
  <c r="AB202" i="2"/>
  <c r="AA202" i="2"/>
  <c r="AC201" i="2"/>
  <c r="AB201" i="2"/>
  <c r="AA201" i="2"/>
  <c r="AC200" i="2"/>
  <c r="AB200" i="2"/>
  <c r="AA200" i="2"/>
  <c r="AC199" i="2"/>
  <c r="AB199" i="2"/>
  <c r="AA199" i="2"/>
  <c r="AC198" i="2"/>
  <c r="AB198" i="2"/>
  <c r="AA198" i="2"/>
  <c r="AC197" i="2"/>
  <c r="AB197" i="2"/>
  <c r="AA197" i="2"/>
  <c r="AC196" i="2"/>
  <c r="AB196" i="2"/>
  <c r="AA196" i="2"/>
  <c r="AC195" i="2"/>
  <c r="AB195" i="2"/>
  <c r="AA195" i="2"/>
  <c r="AC194" i="2"/>
  <c r="AB194" i="2"/>
  <c r="AA194" i="2"/>
  <c r="AC193" i="2"/>
  <c r="AB193" i="2"/>
  <c r="AA193" i="2"/>
  <c r="AC192" i="2"/>
  <c r="AB192" i="2"/>
  <c r="AA192" i="2"/>
  <c r="AC191" i="2"/>
  <c r="AB191" i="2"/>
  <c r="AA191" i="2"/>
  <c r="AC190" i="2"/>
  <c r="AB190" i="2"/>
  <c r="AA190" i="2"/>
  <c r="AC189" i="2"/>
  <c r="AB189" i="2"/>
  <c r="AA189" i="2"/>
  <c r="AC188" i="2"/>
  <c r="AB188" i="2"/>
  <c r="AA188" i="2"/>
  <c r="AC187" i="2"/>
  <c r="AB187" i="2"/>
  <c r="AA187" i="2"/>
  <c r="AC186" i="2"/>
  <c r="AB186" i="2"/>
  <c r="AA186" i="2"/>
  <c r="AC185" i="2"/>
  <c r="AB185" i="2"/>
  <c r="AA185" i="2"/>
  <c r="AC184" i="2"/>
  <c r="AB184" i="2"/>
  <c r="AA184" i="2"/>
  <c r="AC183" i="2"/>
  <c r="AB183" i="2"/>
  <c r="AA183" i="2"/>
  <c r="AC182" i="2"/>
  <c r="AB182" i="2"/>
  <c r="AA182" i="2"/>
  <c r="AC181" i="2"/>
  <c r="AB181" i="2"/>
  <c r="AA181" i="2"/>
  <c r="AC180" i="2"/>
  <c r="AB180" i="2"/>
  <c r="AA180" i="2"/>
  <c r="AC179" i="2"/>
  <c r="AB179" i="2"/>
  <c r="AA179" i="2"/>
  <c r="AC178" i="2"/>
  <c r="AB178" i="2"/>
  <c r="AA178" i="2"/>
  <c r="AC177" i="2"/>
  <c r="AB177" i="2"/>
  <c r="AA177" i="2"/>
  <c r="AC176" i="2"/>
  <c r="AB176" i="2"/>
  <c r="AA176" i="2"/>
  <c r="AC175" i="2"/>
  <c r="AB175" i="2"/>
  <c r="AA175" i="2"/>
  <c r="AC174" i="2"/>
  <c r="AB174" i="2"/>
  <c r="AA174" i="2"/>
  <c r="AC173" i="2"/>
  <c r="AB173" i="2"/>
  <c r="AA173" i="2"/>
  <c r="AC172" i="2"/>
  <c r="AB172" i="2"/>
  <c r="AA172" i="2"/>
  <c r="AC171" i="2"/>
  <c r="AB171" i="2"/>
  <c r="AA171" i="2"/>
  <c r="AC170" i="2"/>
  <c r="AB170" i="2"/>
  <c r="AA170" i="2"/>
  <c r="AC169" i="2"/>
  <c r="AB169" i="2"/>
  <c r="AA169" i="2"/>
  <c r="AC168" i="2"/>
  <c r="AB168" i="2"/>
  <c r="AA168" i="2"/>
  <c r="AC167" i="2"/>
  <c r="AB167" i="2"/>
  <c r="AA167" i="2"/>
  <c r="AC166" i="2"/>
  <c r="AB166" i="2"/>
  <c r="AA166" i="2"/>
  <c r="AC165" i="2"/>
  <c r="AB165" i="2"/>
  <c r="AA165" i="2"/>
  <c r="AC164" i="2"/>
  <c r="AB164" i="2"/>
  <c r="AA164" i="2"/>
  <c r="AC163" i="2"/>
  <c r="AB163" i="2"/>
  <c r="AA163" i="2"/>
  <c r="AC162" i="2"/>
  <c r="AB162" i="2"/>
  <c r="AA162" i="2"/>
  <c r="AC161" i="2"/>
  <c r="AB161" i="2"/>
  <c r="AA161" i="2"/>
  <c r="AC160" i="2"/>
  <c r="AB160" i="2"/>
  <c r="AA160" i="2"/>
  <c r="AC159" i="2"/>
  <c r="AB159" i="2"/>
  <c r="AA159" i="2"/>
  <c r="AC158" i="2"/>
  <c r="AB158" i="2"/>
  <c r="AA158" i="2"/>
  <c r="AC157" i="2"/>
  <c r="AB157" i="2"/>
  <c r="AA157" i="2"/>
  <c r="AC156" i="2"/>
  <c r="AB156" i="2"/>
  <c r="AA156" i="2"/>
  <c r="AC155" i="2"/>
  <c r="AB155" i="2"/>
  <c r="AA155" i="2"/>
  <c r="AC154" i="2"/>
  <c r="AB154" i="2"/>
  <c r="AA154" i="2"/>
  <c r="AC153" i="2"/>
  <c r="AB153" i="2"/>
  <c r="AA153" i="2"/>
  <c r="AC152" i="2"/>
  <c r="AB152" i="2"/>
  <c r="AA152" i="2"/>
  <c r="AC151" i="2"/>
  <c r="AB151" i="2"/>
  <c r="AA151" i="2"/>
  <c r="AC150" i="2"/>
  <c r="AB150" i="2"/>
  <c r="AA150" i="2"/>
  <c r="AC149" i="2"/>
  <c r="AB149" i="2"/>
  <c r="AA149" i="2"/>
  <c r="AC148" i="2"/>
  <c r="AB148" i="2"/>
  <c r="AA148" i="2"/>
  <c r="AC147" i="2"/>
  <c r="AB147" i="2"/>
  <c r="AA147" i="2"/>
  <c r="AC146" i="2"/>
  <c r="AB146" i="2"/>
  <c r="AA146" i="2"/>
  <c r="AC145" i="2"/>
  <c r="AB145" i="2"/>
  <c r="AA145" i="2"/>
  <c r="AC144" i="2"/>
  <c r="AB144" i="2"/>
  <c r="AA144" i="2"/>
  <c r="AC143" i="2"/>
  <c r="AB143" i="2"/>
  <c r="AA143" i="2"/>
  <c r="AC142" i="2"/>
  <c r="AB142" i="2"/>
  <c r="AA142" i="2"/>
  <c r="AC141" i="2"/>
  <c r="AB141" i="2"/>
  <c r="AA141" i="2"/>
  <c r="AC140" i="2"/>
  <c r="AB140" i="2"/>
  <c r="AA140" i="2"/>
  <c r="AC139" i="2"/>
  <c r="AB139" i="2"/>
  <c r="AA139" i="2"/>
  <c r="AC138" i="2"/>
  <c r="AB138" i="2"/>
  <c r="AA138" i="2"/>
  <c r="AC137" i="2"/>
  <c r="AB137" i="2"/>
  <c r="AA137" i="2"/>
  <c r="AC136" i="2"/>
  <c r="AB136" i="2"/>
  <c r="AA136" i="2"/>
  <c r="AC135" i="2"/>
  <c r="AB135" i="2"/>
  <c r="AA135" i="2"/>
  <c r="AC134" i="2"/>
  <c r="AB134" i="2"/>
  <c r="AA134" i="2"/>
  <c r="AC133" i="2"/>
  <c r="AB133" i="2"/>
  <c r="AA133" i="2"/>
  <c r="AC132" i="2"/>
  <c r="AB132" i="2"/>
  <c r="AA132" i="2"/>
  <c r="AC131" i="2"/>
  <c r="AB131" i="2"/>
  <c r="AA131" i="2"/>
  <c r="AC130" i="2"/>
  <c r="AB130" i="2"/>
  <c r="AA130" i="2"/>
  <c r="AC129" i="2"/>
  <c r="AB129" i="2"/>
  <c r="AA129" i="2"/>
  <c r="AC128" i="2"/>
  <c r="AB128" i="2"/>
  <c r="AA128" i="2"/>
  <c r="AC127" i="2"/>
  <c r="AB127" i="2"/>
  <c r="AA127" i="2"/>
  <c r="AC126" i="2"/>
  <c r="AB126" i="2"/>
  <c r="AA126" i="2"/>
  <c r="AC125" i="2"/>
  <c r="AB125" i="2"/>
  <c r="AA125" i="2"/>
  <c r="AC124" i="2"/>
  <c r="AB124" i="2"/>
  <c r="AA124" i="2"/>
  <c r="AC123" i="2"/>
  <c r="AB123" i="2"/>
  <c r="AA123" i="2"/>
  <c r="AC122" i="2"/>
  <c r="AB122" i="2"/>
  <c r="AA122" i="2"/>
  <c r="AC121" i="2"/>
  <c r="AB121" i="2"/>
  <c r="AA121" i="2"/>
  <c r="AC120" i="2"/>
  <c r="AB120" i="2"/>
  <c r="AA120" i="2"/>
  <c r="AC119" i="2"/>
  <c r="AB119" i="2"/>
  <c r="AA119" i="2"/>
  <c r="AC118" i="2"/>
  <c r="AB118" i="2"/>
  <c r="AA118" i="2"/>
  <c r="AC117" i="2"/>
  <c r="AB117" i="2"/>
  <c r="AA117" i="2"/>
  <c r="AC116" i="2"/>
  <c r="AB116" i="2"/>
  <c r="AA116" i="2"/>
  <c r="AC115" i="2"/>
  <c r="AB115" i="2"/>
  <c r="AA115" i="2"/>
  <c r="AC114" i="2"/>
  <c r="AB114" i="2"/>
  <c r="AA114" i="2"/>
  <c r="AC113" i="2"/>
  <c r="AB113" i="2"/>
  <c r="AA113" i="2"/>
  <c r="AC112" i="2"/>
  <c r="AB112" i="2"/>
  <c r="AA112" i="2"/>
  <c r="AC111" i="2"/>
  <c r="AB111" i="2"/>
  <c r="AA111" i="2"/>
  <c r="AC110" i="2"/>
  <c r="AB110" i="2"/>
  <c r="AA110" i="2"/>
  <c r="AC109" i="2"/>
  <c r="AB109" i="2"/>
  <c r="AA109" i="2"/>
  <c r="AC108" i="2"/>
  <c r="AB108" i="2"/>
  <c r="AA108" i="2"/>
  <c r="AC107" i="2"/>
  <c r="AB107" i="2"/>
  <c r="AA107" i="2"/>
  <c r="AC106" i="2"/>
  <c r="AB106" i="2"/>
  <c r="AA106" i="2"/>
  <c r="AC105" i="2"/>
  <c r="AB105" i="2"/>
  <c r="AA105" i="2"/>
  <c r="AC104" i="2"/>
  <c r="AB104" i="2"/>
  <c r="AA104" i="2"/>
  <c r="AC103" i="2"/>
  <c r="AB103" i="2"/>
  <c r="AA103" i="2"/>
  <c r="AC102" i="2"/>
  <c r="AB102" i="2"/>
  <c r="AA102" i="2"/>
  <c r="AC101" i="2"/>
  <c r="AB101" i="2"/>
  <c r="AA101" i="2"/>
  <c r="AC100" i="2"/>
  <c r="AB100" i="2"/>
  <c r="AA100" i="2"/>
  <c r="AC99" i="2"/>
  <c r="AB99" i="2"/>
  <c r="AA99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AC91" i="2"/>
  <c r="AB91" i="2"/>
  <c r="AA91" i="2"/>
  <c r="AC90" i="2"/>
  <c r="AB90" i="2"/>
  <c r="AA90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AC74" i="2"/>
  <c r="AB74" i="2"/>
  <c r="AA74" i="2"/>
  <c r="AC73" i="2"/>
  <c r="AB73" i="2"/>
  <c r="AA73" i="2"/>
  <c r="AC72" i="2"/>
  <c r="AB72" i="2"/>
  <c r="AA72" i="2"/>
  <c r="AC71" i="2"/>
  <c r="AB71" i="2"/>
  <c r="AA71" i="2"/>
  <c r="AC70" i="2"/>
  <c r="AB70" i="2"/>
  <c r="AA70" i="2"/>
  <c r="AC69" i="2"/>
  <c r="AB69" i="2"/>
  <c r="AA69" i="2"/>
  <c r="AC68" i="2"/>
  <c r="AB68" i="2"/>
  <c r="AA68" i="2"/>
  <c r="AC67" i="2"/>
  <c r="AB67" i="2"/>
  <c r="AA67" i="2"/>
  <c r="AC66" i="2"/>
  <c r="AB66" i="2"/>
  <c r="AA66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A48" i="2"/>
  <c r="AC47" i="2"/>
  <c r="AB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A4" i="2"/>
  <c r="AC3" i="2"/>
  <c r="AB3" i="2"/>
  <c r="AA3" i="2"/>
  <c r="AC2" i="2"/>
  <c r="AB2" i="2"/>
  <c r="AA2" i="2"/>
  <c r="E10" i="2" l="1"/>
  <c r="E6" i="2"/>
  <c r="E7" i="2"/>
  <c r="E253" i="2" l="1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2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52" i="8" s="1"/>
  <c r="E22" i="2"/>
  <c r="E21" i="2"/>
  <c r="E20" i="2"/>
  <c r="E19" i="2"/>
  <c r="E18" i="2"/>
  <c r="E17" i="2"/>
  <c r="E16" i="2"/>
  <c r="E15" i="2"/>
  <c r="E14" i="2"/>
  <c r="E13" i="2"/>
  <c r="E11" i="2"/>
  <c r="E9" i="2"/>
  <c r="E8" i="2"/>
  <c r="E5" i="2"/>
  <c r="E4" i="2"/>
  <c r="E3" i="2"/>
  <c r="H12" i="8" s="1"/>
  <c r="G292" i="8" l="1"/>
  <c r="G290" i="8"/>
  <c r="G288" i="8"/>
  <c r="G286" i="8"/>
  <c r="G284" i="8"/>
  <c r="G282" i="8"/>
  <c r="G280" i="8"/>
  <c r="G278" i="8"/>
  <c r="G276" i="8"/>
  <c r="G274" i="8"/>
  <c r="G272" i="8"/>
  <c r="G270" i="8"/>
  <c r="G268" i="8"/>
  <c r="G266" i="8"/>
  <c r="G264" i="8"/>
  <c r="G262" i="8"/>
  <c r="G260" i="8"/>
  <c r="G258" i="8"/>
  <c r="G256" i="8"/>
  <c r="G254" i="8"/>
  <c r="G252" i="8"/>
  <c r="G250" i="8"/>
  <c r="G248" i="8"/>
  <c r="G246" i="8"/>
  <c r="G244" i="8"/>
  <c r="G242" i="8"/>
  <c r="G240" i="8"/>
  <c r="G238" i="8"/>
  <c r="G236" i="8"/>
  <c r="G234" i="8"/>
  <c r="G232" i="8"/>
  <c r="G230" i="8"/>
  <c r="G228" i="8"/>
  <c r="G226" i="8"/>
  <c r="G224" i="8"/>
  <c r="G222" i="8"/>
  <c r="G220" i="8"/>
  <c r="G218" i="8"/>
  <c r="G216" i="8"/>
  <c r="G214" i="8"/>
  <c r="G212" i="8"/>
  <c r="G210" i="8"/>
  <c r="G208" i="8"/>
  <c r="G206" i="8"/>
  <c r="G204" i="8"/>
  <c r="G202" i="8"/>
  <c r="G200" i="8"/>
  <c r="G198" i="8"/>
  <c r="G196" i="8"/>
  <c r="G194" i="8"/>
  <c r="G192" i="8"/>
  <c r="G190" i="8"/>
  <c r="G188" i="8"/>
  <c r="G186" i="8"/>
  <c r="G184" i="8"/>
  <c r="G182" i="8"/>
  <c r="G180" i="8"/>
  <c r="G178" i="8"/>
  <c r="G176" i="8"/>
  <c r="G174" i="8"/>
  <c r="G172" i="8"/>
  <c r="G170" i="8"/>
  <c r="G168" i="8"/>
  <c r="G166" i="8"/>
  <c r="G164" i="8"/>
  <c r="G162" i="8"/>
  <c r="G160" i="8"/>
  <c r="G158" i="8"/>
  <c r="G156" i="8"/>
  <c r="G154" i="8"/>
  <c r="G152" i="8"/>
  <c r="G150" i="8"/>
  <c r="G148" i="8"/>
  <c r="G146" i="8"/>
  <c r="G144" i="8"/>
  <c r="G142" i="8"/>
  <c r="G140" i="8"/>
  <c r="G138" i="8"/>
  <c r="G136" i="8"/>
  <c r="G134" i="8"/>
  <c r="G132" i="8"/>
  <c r="G130" i="8"/>
  <c r="G128" i="8"/>
  <c r="G126" i="8"/>
  <c r="G124" i="8"/>
  <c r="G122" i="8"/>
  <c r="G120" i="8"/>
  <c r="G118" i="8"/>
  <c r="G116" i="8"/>
  <c r="G114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G84" i="8"/>
  <c r="G82" i="8"/>
  <c r="G80" i="8"/>
  <c r="G78" i="8"/>
  <c r="G76" i="8"/>
  <c r="G74" i="8"/>
  <c r="G72" i="8"/>
  <c r="G70" i="8"/>
  <c r="G68" i="8"/>
  <c r="G66" i="8"/>
  <c r="G64" i="8"/>
  <c r="G62" i="8"/>
  <c r="G60" i="8"/>
  <c r="G58" i="8"/>
  <c r="G56" i="8"/>
  <c r="G54" i="8"/>
  <c r="G50" i="8"/>
  <c r="G51" i="8" s="1"/>
  <c r="G48" i="8"/>
  <c r="G46" i="8"/>
  <c r="G44" i="8"/>
  <c r="G42" i="8"/>
  <c r="G40" i="8"/>
  <c r="G38" i="8"/>
  <c r="G36" i="8"/>
  <c r="G34" i="8"/>
  <c r="G32" i="8"/>
  <c r="G30" i="8"/>
  <c r="G28" i="8"/>
  <c r="G26" i="8"/>
  <c r="G24" i="8"/>
  <c r="G20" i="8"/>
  <c r="G21" i="8" s="1"/>
  <c r="G18" i="8"/>
  <c r="G16" i="8"/>
  <c r="G14" i="8"/>
  <c r="G12" i="8"/>
  <c r="G10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F166" i="8"/>
  <c r="F164" i="8"/>
  <c r="F162" i="8"/>
  <c r="F160" i="8"/>
  <c r="F158" i="8"/>
  <c r="F156" i="8"/>
  <c r="F154" i="8"/>
  <c r="F152" i="8"/>
  <c r="F150" i="8"/>
  <c r="F148" i="8"/>
  <c r="F146" i="8"/>
  <c r="F144" i="8"/>
  <c r="F142" i="8"/>
  <c r="F140" i="8"/>
  <c r="F138" i="8"/>
  <c r="F136" i="8"/>
  <c r="F134" i="8"/>
  <c r="F132" i="8"/>
  <c r="F130" i="8"/>
  <c r="F128" i="8"/>
  <c r="F126" i="8"/>
  <c r="F124" i="8"/>
  <c r="F122" i="8"/>
  <c r="F120" i="8"/>
  <c r="F118" i="8"/>
  <c r="F116" i="8"/>
  <c r="F114" i="8"/>
  <c r="F112" i="8"/>
  <c r="F110" i="8"/>
  <c r="F108" i="8"/>
  <c r="F106" i="8"/>
  <c r="F104" i="8"/>
  <c r="F102" i="8"/>
  <c r="F100" i="8"/>
  <c r="F98" i="8"/>
  <c r="F96" i="8"/>
  <c r="F94" i="8"/>
  <c r="F92" i="8"/>
  <c r="F90" i="8"/>
  <c r="F88" i="8"/>
  <c r="F86" i="8"/>
  <c r="F84" i="8"/>
  <c r="F82" i="8"/>
  <c r="F80" i="8"/>
  <c r="F78" i="8"/>
  <c r="F76" i="8"/>
  <c r="F74" i="8"/>
  <c r="F72" i="8"/>
  <c r="F70" i="8"/>
  <c r="F68" i="8"/>
  <c r="F66" i="8"/>
  <c r="F64" i="8"/>
  <c r="F62" i="8"/>
  <c r="F60" i="8"/>
  <c r="F58" i="8"/>
  <c r="F56" i="8"/>
  <c r="F54" i="8"/>
  <c r="F50" i="8"/>
  <c r="F48" i="8"/>
  <c r="F46" i="8"/>
  <c r="F44" i="8"/>
  <c r="F42" i="8"/>
  <c r="F40" i="8"/>
  <c r="F38" i="8"/>
  <c r="F36" i="8"/>
  <c r="F34" i="8"/>
  <c r="F32" i="8"/>
  <c r="F30" i="8"/>
  <c r="F28" i="8"/>
  <c r="F26" i="8"/>
  <c r="F24" i="8"/>
  <c r="F22" i="8"/>
  <c r="F20" i="8"/>
  <c r="F18" i="8"/>
  <c r="F16" i="8"/>
  <c r="F14" i="8"/>
  <c r="F12" i="8"/>
  <c r="F10" i="8"/>
  <c r="E206" i="8"/>
  <c r="E204" i="8"/>
  <c r="E202" i="8"/>
  <c r="E200" i="8"/>
  <c r="E198" i="8"/>
  <c r="E196" i="8"/>
  <c r="E194" i="8"/>
  <c r="E192" i="8"/>
  <c r="E190" i="8"/>
  <c r="E188" i="8"/>
  <c r="E186" i="8"/>
  <c r="E184" i="8"/>
  <c r="E182" i="8"/>
  <c r="E180" i="8"/>
  <c r="E178" i="8"/>
  <c r="E176" i="8"/>
  <c r="E174" i="8"/>
  <c r="E172" i="8"/>
  <c r="E170" i="8"/>
  <c r="E168" i="8"/>
  <c r="E166" i="8"/>
  <c r="E164" i="8"/>
  <c r="E162" i="8"/>
  <c r="E160" i="8"/>
  <c r="E158" i="8"/>
  <c r="E156" i="8"/>
  <c r="E154" i="8"/>
  <c r="E152" i="8"/>
  <c r="E150" i="8"/>
  <c r="E148" i="8"/>
  <c r="E146" i="8"/>
  <c r="E144" i="8"/>
  <c r="E142" i="8"/>
  <c r="E140" i="8"/>
  <c r="E138" i="8"/>
  <c r="E136" i="8"/>
  <c r="E134" i="8"/>
  <c r="E132" i="8"/>
  <c r="E128" i="8"/>
  <c r="E126" i="8"/>
  <c r="E124" i="8"/>
  <c r="E122" i="8"/>
  <c r="E120" i="8"/>
  <c r="E118" i="8"/>
  <c r="E116" i="8"/>
  <c r="E114" i="8"/>
  <c r="E112" i="8"/>
  <c r="E110" i="8"/>
  <c r="E108" i="8"/>
  <c r="E106" i="8"/>
  <c r="E104" i="8"/>
  <c r="E102" i="8"/>
  <c r="E100" i="8"/>
  <c r="E98" i="8"/>
  <c r="E96" i="8"/>
  <c r="E94" i="8"/>
  <c r="E92" i="8"/>
  <c r="E90" i="8"/>
  <c r="E88" i="8"/>
  <c r="E86" i="8"/>
  <c r="E84" i="8"/>
  <c r="E82" i="8"/>
  <c r="E80" i="8"/>
  <c r="E78" i="8"/>
  <c r="E76" i="8"/>
  <c r="E74" i="8"/>
  <c r="E72" i="8"/>
  <c r="E70" i="8"/>
  <c r="E68" i="8"/>
  <c r="E66" i="8"/>
  <c r="E64" i="8"/>
  <c r="E62" i="8"/>
  <c r="E60" i="8"/>
  <c r="E58" i="8"/>
  <c r="E56" i="8"/>
  <c r="E54" i="8"/>
  <c r="E50" i="8"/>
  <c r="E48" i="8"/>
  <c r="E46" i="8"/>
  <c r="E44" i="8"/>
  <c r="E42" i="8"/>
  <c r="E40" i="8"/>
  <c r="E38" i="8"/>
  <c r="E36" i="8"/>
  <c r="E34" i="8"/>
  <c r="E32" i="8"/>
  <c r="E30" i="8"/>
  <c r="E28" i="8"/>
  <c r="E26" i="8"/>
  <c r="E24" i="8"/>
  <c r="E22" i="8"/>
  <c r="E20" i="8"/>
  <c r="E18" i="8"/>
  <c r="E16" i="8"/>
  <c r="E14" i="8"/>
  <c r="E12" i="8"/>
  <c r="E10" i="8"/>
  <c r="D206" i="8"/>
  <c r="D204" i="8"/>
  <c r="D202" i="8"/>
  <c r="D200" i="8"/>
  <c r="D198" i="8"/>
  <c r="D196" i="8"/>
  <c r="D194" i="8"/>
  <c r="D192" i="8"/>
  <c r="D190" i="8"/>
  <c r="D188" i="8"/>
  <c r="D186" i="8"/>
  <c r="D184" i="8"/>
  <c r="D182" i="8"/>
  <c r="D180" i="8"/>
  <c r="D178" i="8"/>
  <c r="D176" i="8"/>
  <c r="D174" i="8"/>
  <c r="D172" i="8"/>
  <c r="D170" i="8"/>
  <c r="D168" i="8"/>
  <c r="D166" i="8"/>
  <c r="D164" i="8"/>
  <c r="D162" i="8"/>
  <c r="D160" i="8"/>
  <c r="D158" i="8"/>
  <c r="D156" i="8"/>
  <c r="D154" i="8"/>
  <c r="D152" i="8"/>
  <c r="D150" i="8"/>
  <c r="D148" i="8"/>
  <c r="D146" i="8"/>
  <c r="D144" i="8"/>
  <c r="D142" i="8"/>
  <c r="D140" i="8"/>
  <c r="D138" i="8"/>
  <c r="D136" i="8"/>
  <c r="D134" i="8"/>
  <c r="D132" i="8"/>
  <c r="D130" i="8"/>
  <c r="D128" i="8"/>
  <c r="D126" i="8"/>
  <c r="D124" i="8"/>
  <c r="D122" i="8"/>
  <c r="D120" i="8"/>
  <c r="D118" i="8"/>
  <c r="D116" i="8"/>
  <c r="D114" i="8"/>
  <c r="D112" i="8"/>
  <c r="D110" i="8"/>
  <c r="D108" i="8"/>
  <c r="D106" i="8"/>
  <c r="D104" i="8"/>
  <c r="D102" i="8"/>
  <c r="D100" i="8"/>
  <c r="D98" i="8"/>
  <c r="D96" i="8"/>
  <c r="D94" i="8"/>
  <c r="D92" i="8"/>
  <c r="D90" i="8"/>
  <c r="D88" i="8"/>
  <c r="D86" i="8"/>
  <c r="D84" i="8"/>
  <c r="D82" i="8"/>
  <c r="D80" i="8"/>
  <c r="D78" i="8"/>
  <c r="D76" i="8"/>
  <c r="D74" i="8"/>
  <c r="D72" i="8"/>
  <c r="D70" i="8"/>
  <c r="D68" i="8"/>
  <c r="D66" i="8"/>
  <c r="D64" i="8"/>
  <c r="D62" i="8"/>
  <c r="D60" i="8"/>
  <c r="D58" i="8"/>
  <c r="D56" i="8"/>
  <c r="D54" i="8"/>
  <c r="D50" i="8"/>
  <c r="D48" i="8"/>
  <c r="D46" i="8"/>
  <c r="D44" i="8"/>
  <c r="D42" i="8"/>
  <c r="D40" i="8"/>
  <c r="D38" i="8"/>
  <c r="D36" i="8"/>
  <c r="D34" i="8"/>
  <c r="G291" i="8" l="1"/>
  <c r="G273" i="8"/>
  <c r="G289" i="8"/>
  <c r="G91" i="8"/>
  <c r="G99" i="8"/>
  <c r="G115" i="8"/>
  <c r="G123" i="8"/>
  <c r="G131" i="8"/>
  <c r="G139" i="8"/>
  <c r="G147" i="8"/>
  <c r="G155" i="8"/>
  <c r="G163" i="8"/>
  <c r="G171" i="8"/>
  <c r="G179" i="8"/>
  <c r="G187" i="8"/>
  <c r="G195" i="8"/>
  <c r="G211" i="8"/>
  <c r="G219" i="8"/>
  <c r="G281" i="8"/>
  <c r="G111" i="8"/>
  <c r="G119" i="8"/>
  <c r="G127" i="8"/>
  <c r="G135" i="8"/>
  <c r="G143" i="8"/>
  <c r="G151" i="8"/>
  <c r="G159" i="8"/>
  <c r="G167" i="8"/>
  <c r="G175" i="8"/>
  <c r="G183" i="8"/>
  <c r="G191" i="8"/>
  <c r="G199" i="8"/>
  <c r="G207" i="8"/>
  <c r="G215" i="8"/>
  <c r="G223" i="8"/>
  <c r="G231" i="8"/>
  <c r="G239" i="8"/>
  <c r="G247" i="8"/>
  <c r="G255" i="8"/>
  <c r="G271" i="8"/>
  <c r="G279" i="8"/>
  <c r="G287" i="8"/>
  <c r="G227" i="8"/>
  <c r="G285" i="8"/>
  <c r="G235" i="8"/>
  <c r="G243" i="8"/>
  <c r="G251" i="8"/>
  <c r="G275" i="8"/>
  <c r="G283" i="8"/>
  <c r="G277" i="8"/>
  <c r="G259" i="8"/>
  <c r="G265" i="8"/>
  <c r="G269" i="8"/>
  <c r="G267" i="8"/>
  <c r="G263" i="8"/>
  <c r="G261" i="8"/>
  <c r="G257" i="8"/>
  <c r="G249" i="8"/>
  <c r="G253" i="8"/>
  <c r="G241" i="8"/>
  <c r="G245" i="8"/>
  <c r="G233" i="8"/>
  <c r="G237" i="8"/>
  <c r="G229" i="8"/>
  <c r="G217" i="8"/>
  <c r="G225" i="8"/>
  <c r="G193" i="8"/>
  <c r="G221" i="8"/>
  <c r="G209" i="8"/>
  <c r="G213" i="8"/>
  <c r="G201" i="8"/>
  <c r="G203" i="8"/>
  <c r="G205" i="8"/>
  <c r="G197" i="8"/>
  <c r="G189" i="8"/>
  <c r="G161" i="8"/>
  <c r="G169" i="8"/>
  <c r="G177" i="8"/>
  <c r="G185" i="8"/>
  <c r="G181" i="8"/>
  <c r="G173" i="8"/>
  <c r="G165" i="8"/>
  <c r="G129" i="8"/>
  <c r="G137" i="8"/>
  <c r="G145" i="8"/>
  <c r="G153" i="8"/>
  <c r="G157" i="8"/>
  <c r="G149" i="8"/>
  <c r="G141" i="8"/>
  <c r="G133" i="8"/>
  <c r="G105" i="8"/>
  <c r="G113" i="8"/>
  <c r="G121" i="8"/>
  <c r="G117" i="8"/>
  <c r="G125" i="8"/>
  <c r="G107" i="8"/>
  <c r="G109" i="8"/>
  <c r="G19" i="8"/>
  <c r="G29" i="8"/>
  <c r="G37" i="8"/>
  <c r="G45" i="8"/>
  <c r="G63" i="8"/>
  <c r="G71" i="8"/>
  <c r="G79" i="8"/>
  <c r="G87" i="8"/>
  <c r="G95" i="8"/>
  <c r="G103" i="8"/>
  <c r="G97" i="8"/>
  <c r="G101" i="8"/>
  <c r="G89" i="8"/>
  <c r="G93" i="8"/>
  <c r="G59" i="8"/>
  <c r="G83" i="8"/>
  <c r="G85" i="8"/>
  <c r="G81" i="8"/>
  <c r="G67" i="8"/>
  <c r="G75" i="8"/>
  <c r="G77" i="8"/>
  <c r="G73" i="8"/>
  <c r="G69" i="8"/>
  <c r="G39" i="8"/>
  <c r="G65" i="8"/>
  <c r="G47" i="8"/>
  <c r="G57" i="8"/>
  <c r="G61" i="8"/>
  <c r="G53" i="8"/>
  <c r="G55" i="8"/>
  <c r="G33" i="8"/>
  <c r="G41" i="8"/>
  <c r="G49" i="8"/>
  <c r="G43" i="8"/>
  <c r="G35" i="8"/>
  <c r="G15" i="8"/>
  <c r="G13" i="8"/>
  <c r="G31" i="8"/>
  <c r="G27" i="8"/>
  <c r="G23" i="8"/>
  <c r="G25" i="8"/>
  <c r="G17" i="8"/>
  <c r="G11" i="8"/>
  <c r="D32" i="8"/>
  <c r="D30" i="8"/>
  <c r="D28" i="8" l="1"/>
  <c r="D26" i="8"/>
  <c r="D24" i="8"/>
  <c r="D22" i="8"/>
  <c r="D20" i="8"/>
  <c r="D18" i="8" l="1"/>
  <c r="D16" i="8"/>
  <c r="D14" i="8"/>
  <c r="D12" i="8"/>
  <c r="D10" i="8"/>
  <c r="C292" i="8"/>
  <c r="C290" i="8"/>
  <c r="C288" i="8"/>
  <c r="C286" i="8"/>
  <c r="C284" i="8"/>
  <c r="C282" i="8"/>
  <c r="C280" i="8"/>
  <c r="C278" i="8"/>
  <c r="C276" i="8"/>
  <c r="C274" i="8"/>
  <c r="C272" i="8"/>
  <c r="C270" i="8"/>
  <c r="C268" i="8"/>
  <c r="C266" i="8"/>
  <c r="C264" i="8"/>
  <c r="C262" i="8"/>
  <c r="C260" i="8"/>
  <c r="C258" i="8"/>
  <c r="C256" i="8"/>
  <c r="C254" i="8"/>
  <c r="C252" i="8"/>
  <c r="C250" i="8"/>
  <c r="C248" i="8"/>
  <c r="C246" i="8"/>
  <c r="C244" i="8"/>
  <c r="C242" i="8"/>
  <c r="C240" i="8"/>
  <c r="C238" i="8"/>
  <c r="C236" i="8"/>
  <c r="C234" i="8"/>
  <c r="C232" i="8"/>
  <c r="C230" i="8"/>
  <c r="C228" i="8"/>
  <c r="C226" i="8"/>
  <c r="C224" i="8"/>
  <c r="C222" i="8"/>
  <c r="C220" i="8"/>
  <c r="C218" i="8"/>
  <c r="C216" i="8"/>
  <c r="C214" i="8"/>
  <c r="C212" i="8"/>
  <c r="C210" i="8"/>
  <c r="C208" i="8"/>
  <c r="C206" i="8"/>
  <c r="C204" i="8"/>
  <c r="C202" i="8"/>
  <c r="C200" i="8"/>
  <c r="C198" i="8"/>
  <c r="C196" i="8"/>
  <c r="C194" i="8"/>
  <c r="C192" i="8"/>
  <c r="C190" i="8"/>
  <c r="C188" i="8"/>
  <c r="C186" i="8"/>
  <c r="C184" i="8"/>
  <c r="C182" i="8"/>
  <c r="C180" i="8"/>
  <c r="C178" i="8"/>
  <c r="C176" i="8"/>
  <c r="C174" i="8"/>
  <c r="C172" i="8"/>
  <c r="C170" i="8"/>
  <c r="C168" i="8"/>
  <c r="C166" i="8"/>
  <c r="C164" i="8"/>
  <c r="C162" i="8"/>
  <c r="C160" i="8"/>
  <c r="C158" i="8"/>
  <c r="C156" i="8"/>
  <c r="C154" i="8"/>
  <c r="C152" i="8"/>
  <c r="C150" i="8"/>
  <c r="C148" i="8"/>
  <c r="C146" i="8"/>
  <c r="C144" i="8"/>
  <c r="C142" i="8"/>
  <c r="C140" i="8"/>
  <c r="C138" i="8"/>
  <c r="C136" i="8"/>
  <c r="C134" i="8"/>
  <c r="C132" i="8"/>
  <c r="C130" i="8"/>
  <c r="C128" i="8"/>
  <c r="C126" i="8"/>
  <c r="C124" i="8"/>
  <c r="C122" i="8"/>
  <c r="C120" i="8"/>
  <c r="C118" i="8"/>
  <c r="C116" i="8"/>
  <c r="C114" i="8"/>
  <c r="C112" i="8"/>
  <c r="C110" i="8"/>
  <c r="C108" i="8"/>
  <c r="C106" i="8"/>
  <c r="C104" i="8"/>
  <c r="C102" i="8"/>
  <c r="C100" i="8"/>
  <c r="C98" i="8"/>
  <c r="C96" i="8"/>
  <c r="C94" i="8"/>
  <c r="C92" i="8"/>
  <c r="C90" i="8"/>
  <c r="C88" i="8"/>
  <c r="C86" i="8"/>
  <c r="C84" i="8"/>
  <c r="C82" i="8"/>
  <c r="C80" i="8"/>
  <c r="C78" i="8"/>
  <c r="C76" i="8"/>
  <c r="C74" i="8"/>
  <c r="C72" i="8"/>
  <c r="C70" i="8"/>
  <c r="C68" i="8"/>
  <c r="C66" i="8"/>
  <c r="C64" i="8"/>
  <c r="C62" i="8"/>
  <c r="C60" i="8"/>
  <c r="C58" i="8"/>
  <c r="C56" i="8"/>
  <c r="A54" i="8"/>
  <c r="C54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0" i="8"/>
  <c r="C18" i="8"/>
  <c r="C16" i="8"/>
  <c r="C14" i="8"/>
  <c r="C12" i="8"/>
  <c r="C10" i="8"/>
  <c r="B292" i="8"/>
  <c r="B290" i="8"/>
  <c r="B288" i="8"/>
  <c r="B286" i="8"/>
  <c r="B284" i="8"/>
  <c r="B282" i="8"/>
  <c r="B280" i="8"/>
  <c r="B278" i="8"/>
  <c r="B276" i="8"/>
  <c r="B274" i="8"/>
  <c r="B272" i="8"/>
  <c r="B270" i="8"/>
  <c r="B268" i="8"/>
  <c r="B266" i="8"/>
  <c r="B264" i="8"/>
  <c r="B262" i="8"/>
  <c r="B260" i="8"/>
  <c r="B258" i="8"/>
  <c r="B256" i="8"/>
  <c r="B254" i="8"/>
  <c r="B252" i="8"/>
  <c r="B250" i="8"/>
  <c r="B248" i="8"/>
  <c r="B246" i="8"/>
  <c r="B244" i="8"/>
  <c r="B242" i="8"/>
  <c r="B240" i="8"/>
  <c r="B238" i="8"/>
  <c r="B236" i="8"/>
  <c r="B234" i="8"/>
  <c r="B232" i="8"/>
  <c r="B230" i="8"/>
  <c r="B228" i="8"/>
  <c r="B226" i="8"/>
  <c r="B224" i="8"/>
  <c r="B222" i="8"/>
  <c r="B220" i="8"/>
  <c r="B218" i="8"/>
  <c r="B216" i="8"/>
  <c r="B214" i="8"/>
  <c r="B212" i="8"/>
  <c r="B210" i="8"/>
  <c r="B208" i="8"/>
  <c r="B206" i="8"/>
  <c r="B204" i="8"/>
  <c r="B202" i="8"/>
  <c r="B200" i="8"/>
  <c r="B198" i="8"/>
  <c r="B196" i="8"/>
  <c r="B194" i="8"/>
  <c r="B192" i="8"/>
  <c r="B190" i="8"/>
  <c r="B188" i="8"/>
  <c r="B186" i="8"/>
  <c r="B184" i="8"/>
  <c r="B182" i="8"/>
  <c r="B180" i="8"/>
  <c r="B178" i="8"/>
  <c r="B176" i="8"/>
  <c r="B174" i="8"/>
  <c r="B172" i="8"/>
  <c r="B170" i="8"/>
  <c r="B168" i="8"/>
  <c r="B166" i="8"/>
  <c r="B164" i="8"/>
  <c r="B162" i="8"/>
  <c r="B160" i="8"/>
  <c r="B158" i="8"/>
  <c r="B156" i="8"/>
  <c r="B154" i="8"/>
  <c r="B152" i="8"/>
  <c r="B150" i="8"/>
  <c r="B148" i="8"/>
  <c r="B146" i="8"/>
  <c r="B144" i="8"/>
  <c r="B142" i="8"/>
  <c r="B140" i="8"/>
  <c r="B138" i="8"/>
  <c r="B136" i="8"/>
  <c r="B134" i="8"/>
  <c r="B132" i="8"/>
  <c r="B130" i="8"/>
  <c r="B128" i="8"/>
  <c r="B126" i="8"/>
  <c r="B124" i="8"/>
  <c r="B122" i="8"/>
  <c r="B120" i="8"/>
  <c r="B118" i="8"/>
  <c r="B116" i="8"/>
  <c r="B114" i="8"/>
  <c r="B112" i="8"/>
  <c r="B110" i="8"/>
  <c r="B108" i="8"/>
  <c r="B106" i="8"/>
  <c r="B104" i="8"/>
  <c r="B102" i="8"/>
  <c r="B100" i="8"/>
  <c r="B98" i="8"/>
  <c r="B96" i="8"/>
  <c r="B94" i="8"/>
  <c r="B92" i="8"/>
  <c r="B90" i="8"/>
  <c r="B88" i="8"/>
  <c r="B86" i="8"/>
  <c r="B84" i="8"/>
  <c r="B82" i="8"/>
  <c r="B80" i="8"/>
  <c r="B78" i="8"/>
  <c r="B76" i="8"/>
  <c r="B74" i="8"/>
  <c r="B72" i="8"/>
  <c r="B70" i="8"/>
  <c r="B68" i="8"/>
  <c r="B66" i="8"/>
  <c r="B64" i="8"/>
  <c r="B62" i="8"/>
  <c r="B60" i="8"/>
  <c r="B58" i="8"/>
  <c r="B56" i="8"/>
  <c r="B54" i="8"/>
  <c r="B50" i="8"/>
  <c r="B48" i="8"/>
  <c r="B46" i="8"/>
  <c r="B44" i="8"/>
  <c r="B42" i="8"/>
  <c r="B40" i="8"/>
  <c r="B38" i="8"/>
  <c r="B36" i="8"/>
  <c r="B34" i="8"/>
  <c r="B32" i="8"/>
  <c r="B30" i="8"/>
  <c r="B28" i="8"/>
  <c r="B26" i="8"/>
  <c r="B24" i="8"/>
  <c r="B22" i="8"/>
  <c r="B20" i="8"/>
  <c r="B18" i="8"/>
  <c r="B16" i="8"/>
  <c r="B14" i="8"/>
  <c r="B12" i="8"/>
  <c r="A292" i="8"/>
  <c r="A290" i="8"/>
  <c r="A288" i="8"/>
  <c r="A286" i="8"/>
  <c r="A284" i="8"/>
  <c r="A282" i="8"/>
  <c r="A280" i="8"/>
  <c r="A278" i="8"/>
  <c r="A276" i="8"/>
  <c r="A274" i="8"/>
  <c r="A272" i="8"/>
  <c r="A270" i="8"/>
  <c r="A268" i="8"/>
  <c r="A266" i="8"/>
  <c r="A264" i="8"/>
  <c r="A262" i="8"/>
  <c r="A260" i="8"/>
  <c r="A258" i="8"/>
  <c r="A256" i="8"/>
  <c r="A254" i="8"/>
  <c r="A252" i="8"/>
  <c r="A250" i="8"/>
  <c r="A248" i="8"/>
  <c r="A246" i="8"/>
  <c r="A244" i="8"/>
  <c r="A242" i="8"/>
  <c r="A240" i="8"/>
  <c r="A238" i="8"/>
  <c r="A236" i="8"/>
  <c r="A234" i="8"/>
  <c r="A232" i="8"/>
  <c r="A230" i="8"/>
  <c r="A228" i="8"/>
  <c r="A226" i="8"/>
  <c r="A224" i="8"/>
  <c r="A222" i="8"/>
  <c r="A220" i="8"/>
  <c r="A218" i="8"/>
  <c r="A216" i="8"/>
  <c r="A214" i="8"/>
  <c r="A212" i="8"/>
  <c r="A210" i="8"/>
  <c r="A208" i="8"/>
  <c r="A206" i="8"/>
  <c r="A204" i="8"/>
  <c r="A202" i="8"/>
  <c r="A200" i="8"/>
  <c r="A198" i="8"/>
  <c r="A196" i="8"/>
  <c r="A194" i="8"/>
  <c r="A192" i="8"/>
  <c r="A190" i="8"/>
  <c r="A188" i="8"/>
  <c r="A186" i="8"/>
  <c r="A184" i="8"/>
  <c r="A182" i="8"/>
  <c r="A180" i="8"/>
  <c r="A178" i="8"/>
  <c r="A176" i="8"/>
  <c r="A174" i="8"/>
  <c r="A172" i="8"/>
  <c r="A170" i="8"/>
  <c r="A168" i="8"/>
  <c r="A166" i="8"/>
  <c r="A164" i="8"/>
  <c r="A162" i="8"/>
  <c r="A160" i="8"/>
  <c r="A158" i="8"/>
  <c r="A156" i="8"/>
  <c r="A154" i="8"/>
  <c r="A152" i="8"/>
  <c r="A150" i="8"/>
  <c r="A148" i="8"/>
  <c r="A146" i="8"/>
  <c r="A144" i="8"/>
  <c r="A142" i="8"/>
  <c r="A140" i="8"/>
  <c r="A138" i="8"/>
  <c r="A136" i="8"/>
  <c r="A134" i="8"/>
  <c r="A132" i="8"/>
  <c r="A130" i="8"/>
  <c r="A128" i="8"/>
  <c r="A126" i="8"/>
  <c r="A124" i="8"/>
  <c r="A122" i="8"/>
  <c r="A120" i="8"/>
  <c r="A118" i="8"/>
  <c r="A116" i="8"/>
  <c r="A114" i="8"/>
  <c r="A112" i="8"/>
  <c r="A110" i="8"/>
  <c r="A108" i="8" l="1"/>
  <c r="A106" i="8"/>
  <c r="A104" i="8"/>
  <c r="A102" i="8"/>
  <c r="A100" i="8"/>
  <c r="A98" i="8"/>
  <c r="A96" i="8"/>
  <c r="A94" i="8"/>
  <c r="A92" i="8"/>
  <c r="A90" i="8"/>
  <c r="A88" i="8"/>
  <c r="A86" i="8"/>
  <c r="A84" i="8"/>
  <c r="A82" i="8"/>
  <c r="A80" i="8"/>
  <c r="A78" i="8"/>
  <c r="A76" i="8"/>
  <c r="A74" i="8"/>
  <c r="A72" i="8"/>
  <c r="A70" i="8"/>
  <c r="A68" i="8"/>
  <c r="A66" i="8"/>
  <c r="A64" i="8"/>
  <c r="A62" i="8"/>
  <c r="A60" i="8"/>
  <c r="A58" i="8"/>
  <c r="A56" i="8"/>
  <c r="A50" i="8"/>
  <c r="A48" i="8"/>
  <c r="A46" i="8"/>
  <c r="A44" i="8"/>
  <c r="A42" i="8"/>
  <c r="A40" i="8"/>
  <c r="A38" i="8"/>
  <c r="A36" i="8"/>
  <c r="A34" i="8"/>
  <c r="A32" i="8"/>
  <c r="A30" i="8"/>
  <c r="A28" i="8"/>
  <c r="A26" i="8"/>
  <c r="A24" i="8"/>
  <c r="A22" i="8"/>
  <c r="A20" i="8"/>
  <c r="A18" i="8"/>
  <c r="A16" i="8"/>
  <c r="A14" i="8"/>
  <c r="A12" i="8"/>
  <c r="B10" i="8"/>
  <c r="A10" i="8"/>
  <c r="H101" i="6" l="1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1" i="8" l="1"/>
  <c r="I8" i="8" s="1"/>
  <c r="I4" i="8" l="1"/>
  <c r="J8" i="8"/>
  <c r="I5" i="8"/>
  <c r="I7" i="8"/>
  <c r="C13" i="9"/>
  <c r="C12" i="9" s="1"/>
  <c r="DC12" i="9"/>
  <c r="DB12" i="9"/>
  <c r="DA12" i="9"/>
  <c r="CZ12" i="9"/>
  <c r="CY12" i="9"/>
  <c r="CX12" i="9"/>
  <c r="F10" i="9"/>
  <c r="E10" i="9"/>
  <c r="D10" i="9"/>
  <c r="D13" i="9" s="1"/>
  <c r="D12" i="9" s="1"/>
  <c r="D9" i="9"/>
  <c r="C9" i="9"/>
  <c r="B6" i="3"/>
  <c r="L8" i="12"/>
  <c r="K8" i="12"/>
  <c r="L7" i="12"/>
  <c r="K7" i="12"/>
  <c r="L6" i="12"/>
  <c r="K6" i="12"/>
  <c r="H16" i="8"/>
  <c r="H14" i="8"/>
  <c r="H10" i="8"/>
  <c r="B11" i="12"/>
  <c r="B20" i="12" s="1"/>
  <c r="B10" i="12"/>
  <c r="B19" i="12" s="1"/>
  <c r="B9" i="12"/>
  <c r="B18" i="12" s="1"/>
  <c r="B8" i="12"/>
  <c r="B17" i="12" s="1"/>
  <c r="B7" i="12"/>
  <c r="B16" i="12" s="1"/>
  <c r="B6" i="12"/>
  <c r="B15" i="12" s="1"/>
  <c r="E44" i="1" l="1"/>
  <c r="F44" i="1"/>
  <c r="C44" i="1"/>
  <c r="D44" i="1"/>
  <c r="I52" i="8"/>
  <c r="J5" i="8"/>
  <c r="J4" i="8"/>
  <c r="K8" i="8"/>
  <c r="J7" i="8"/>
  <c r="I26" i="8"/>
  <c r="J50" i="8"/>
  <c r="J66" i="8"/>
  <c r="I34" i="8"/>
  <c r="I50" i="8"/>
  <c r="I66" i="8"/>
  <c r="J82" i="8"/>
  <c r="I82" i="8"/>
  <c r="J58" i="8"/>
  <c r="J26" i="8"/>
  <c r="I42" i="8"/>
  <c r="I58" i="8"/>
  <c r="J74" i="8"/>
  <c r="I74" i="8"/>
  <c r="J90" i="8"/>
  <c r="I90" i="8"/>
  <c r="J106" i="8"/>
  <c r="I106" i="8"/>
  <c r="J122" i="8"/>
  <c r="I122" i="8"/>
  <c r="J130" i="8"/>
  <c r="I138" i="8"/>
  <c r="I154" i="8"/>
  <c r="J146" i="8"/>
  <c r="J98" i="8"/>
  <c r="I98" i="8"/>
  <c r="J114" i="8"/>
  <c r="I114" i="8"/>
  <c r="I130" i="8"/>
  <c r="I146" i="8"/>
  <c r="J154" i="8"/>
  <c r="J138" i="8"/>
  <c r="J170" i="8"/>
  <c r="I170" i="8"/>
  <c r="I186" i="8"/>
  <c r="I202" i="8"/>
  <c r="J210" i="8"/>
  <c r="I218" i="8"/>
  <c r="J226" i="8"/>
  <c r="J178" i="8"/>
  <c r="I162" i="8"/>
  <c r="I178" i="8"/>
  <c r="J186" i="8"/>
  <c r="J194" i="8"/>
  <c r="I194" i="8"/>
  <c r="J202" i="8"/>
  <c r="I210" i="8"/>
  <c r="J218" i="8"/>
  <c r="I226" i="8"/>
  <c r="J162" i="8"/>
  <c r="I242" i="8"/>
  <c r="J250" i="8"/>
  <c r="I258" i="8"/>
  <c r="J274" i="8"/>
  <c r="I274" i="8"/>
  <c r="I290" i="8"/>
  <c r="J234" i="8"/>
  <c r="J282" i="8"/>
  <c r="I234" i="8"/>
  <c r="J242" i="8"/>
  <c r="I250" i="8"/>
  <c r="J266" i="8"/>
  <c r="I266" i="8"/>
  <c r="I282" i="8"/>
  <c r="J290" i="8"/>
  <c r="J258" i="8"/>
  <c r="J40" i="8"/>
  <c r="J56" i="8"/>
  <c r="J136" i="8"/>
  <c r="J152" i="8"/>
  <c r="I40" i="8"/>
  <c r="I56" i="8"/>
  <c r="I72" i="8"/>
  <c r="J80" i="8"/>
  <c r="I88" i="8"/>
  <c r="J96" i="8"/>
  <c r="I104" i="8"/>
  <c r="J112" i="8"/>
  <c r="I120" i="8"/>
  <c r="J128" i="8"/>
  <c r="I136" i="8"/>
  <c r="I152" i="8"/>
  <c r="J32" i="8"/>
  <c r="J48" i="8"/>
  <c r="J64" i="8"/>
  <c r="J144" i="8"/>
  <c r="I32" i="8"/>
  <c r="I48" i="8"/>
  <c r="I64" i="8"/>
  <c r="J72" i="8"/>
  <c r="I80" i="8"/>
  <c r="J88" i="8"/>
  <c r="I96" i="8"/>
  <c r="J104" i="8"/>
  <c r="I112" i="8"/>
  <c r="J120" i="8"/>
  <c r="I128" i="8"/>
  <c r="I144" i="8"/>
  <c r="J160" i="8"/>
  <c r="I160" i="8"/>
  <c r="I168" i="8"/>
  <c r="J184" i="8"/>
  <c r="I184" i="8"/>
  <c r="J192" i="8"/>
  <c r="I200" i="8"/>
  <c r="I216" i="8"/>
  <c r="I232" i="8"/>
  <c r="I248" i="8"/>
  <c r="I264" i="8"/>
  <c r="J272" i="8"/>
  <c r="I280" i="8"/>
  <c r="J168" i="8"/>
  <c r="J208" i="8"/>
  <c r="J216" i="8"/>
  <c r="J248" i="8"/>
  <c r="J280" i="8"/>
  <c r="J176" i="8"/>
  <c r="I176" i="8"/>
  <c r="I192" i="8"/>
  <c r="J200" i="8"/>
  <c r="I208" i="8"/>
  <c r="I224" i="8"/>
  <c r="J232" i="8"/>
  <c r="I240" i="8"/>
  <c r="I256" i="8"/>
  <c r="I272" i="8"/>
  <c r="J288" i="8"/>
  <c r="I288" i="8"/>
  <c r="J224" i="8"/>
  <c r="J240" i="8"/>
  <c r="J256" i="8"/>
  <c r="J264" i="8"/>
  <c r="J30" i="8"/>
  <c r="J78" i="8"/>
  <c r="J94" i="8"/>
  <c r="J110" i="8"/>
  <c r="J126" i="8"/>
  <c r="I30" i="8"/>
  <c r="J46" i="8"/>
  <c r="I46" i="8"/>
  <c r="J62" i="8"/>
  <c r="I62" i="8"/>
  <c r="I78" i="8"/>
  <c r="I94" i="8"/>
  <c r="I110" i="8"/>
  <c r="I126" i="8"/>
  <c r="J142" i="8"/>
  <c r="I142" i="8"/>
  <c r="J158" i="8"/>
  <c r="I158" i="8"/>
  <c r="J70" i="8"/>
  <c r="J86" i="8"/>
  <c r="J102" i="8"/>
  <c r="J118" i="8"/>
  <c r="J38" i="8"/>
  <c r="I38" i="8"/>
  <c r="J54" i="8"/>
  <c r="I54" i="8"/>
  <c r="I70" i="8"/>
  <c r="I86" i="8"/>
  <c r="I102" i="8"/>
  <c r="I118" i="8"/>
  <c r="J134" i="8"/>
  <c r="I134" i="8"/>
  <c r="J150" i="8"/>
  <c r="I150" i="8"/>
  <c r="I166" i="8"/>
  <c r="I182" i="8"/>
  <c r="I198" i="8"/>
  <c r="I214" i="8"/>
  <c r="J230" i="8"/>
  <c r="I230" i="8"/>
  <c r="J246" i="8"/>
  <c r="I246" i="8"/>
  <c r="J254" i="8"/>
  <c r="I262" i="8"/>
  <c r="I278" i="8"/>
  <c r="J166" i="8"/>
  <c r="J174" i="8"/>
  <c r="J278" i="8"/>
  <c r="I174" i="8"/>
  <c r="J182" i="8"/>
  <c r="J190" i="8"/>
  <c r="I190" i="8"/>
  <c r="J198" i="8"/>
  <c r="J206" i="8"/>
  <c r="I206" i="8"/>
  <c r="J214" i="8"/>
  <c r="J222" i="8"/>
  <c r="I222" i="8"/>
  <c r="J238" i="8"/>
  <c r="I238" i="8"/>
  <c r="I254" i="8"/>
  <c r="I270" i="8"/>
  <c r="J286" i="8"/>
  <c r="I286" i="8"/>
  <c r="J28" i="8"/>
  <c r="J262" i="8"/>
  <c r="J270" i="8"/>
  <c r="I28" i="8"/>
  <c r="I36" i="8"/>
  <c r="J44" i="8"/>
  <c r="J60" i="8"/>
  <c r="I68" i="8"/>
  <c r="I84" i="8"/>
  <c r="I100" i="8"/>
  <c r="I116" i="8"/>
  <c r="I132" i="8"/>
  <c r="J140" i="8"/>
  <c r="I148" i="8"/>
  <c r="J156" i="8"/>
  <c r="J164" i="8"/>
  <c r="I164" i="8"/>
  <c r="I180" i="8"/>
  <c r="J188" i="8"/>
  <c r="J196" i="8"/>
  <c r="I196" i="8"/>
  <c r="J212" i="8"/>
  <c r="I212" i="8"/>
  <c r="J220" i="8"/>
  <c r="I228" i="8"/>
  <c r="J236" i="8"/>
  <c r="I244" i="8"/>
  <c r="I260" i="8"/>
  <c r="I276" i="8"/>
  <c r="J284" i="8"/>
  <c r="J292" i="8"/>
  <c r="J76" i="8"/>
  <c r="J92" i="8"/>
  <c r="J108" i="8"/>
  <c r="J124" i="8"/>
  <c r="J172" i="8"/>
  <c r="J260" i="8"/>
  <c r="J268" i="8"/>
  <c r="J36" i="8"/>
  <c r="I44" i="8"/>
  <c r="I60" i="8"/>
  <c r="I76" i="8"/>
  <c r="I92" i="8"/>
  <c r="I108" i="8"/>
  <c r="I124" i="8"/>
  <c r="J132" i="8"/>
  <c r="I140" i="8"/>
  <c r="J148" i="8"/>
  <c r="I156" i="8"/>
  <c r="I172" i="8"/>
  <c r="I188" i="8"/>
  <c r="J204" i="8"/>
  <c r="I204" i="8"/>
  <c r="I220" i="8"/>
  <c r="J228" i="8"/>
  <c r="I236" i="8"/>
  <c r="J244" i="8"/>
  <c r="J252" i="8"/>
  <c r="I252" i="8"/>
  <c r="I268" i="8"/>
  <c r="J276" i="8"/>
  <c r="I284" i="8"/>
  <c r="J68" i="8"/>
  <c r="J84" i="8"/>
  <c r="J100" i="8"/>
  <c r="J116" i="8"/>
  <c r="J180" i="8"/>
  <c r="I292" i="8"/>
  <c r="I6" i="8"/>
  <c r="I10" i="8"/>
  <c r="J10" i="8"/>
  <c r="J12" i="8"/>
  <c r="J14" i="8"/>
  <c r="I14" i="8"/>
  <c r="J16" i="8"/>
  <c r="I16" i="8"/>
  <c r="I12" i="8"/>
  <c r="I1" i="8"/>
  <c r="K14" i="12"/>
  <c r="K15" i="12"/>
  <c r="J6" i="8"/>
  <c r="L8" i="8"/>
  <c r="K7" i="8"/>
  <c r="K5" i="8"/>
  <c r="G10" i="9"/>
  <c r="F9" i="9"/>
  <c r="F13" i="9"/>
  <c r="F12" i="9" s="1"/>
  <c r="E13" i="9"/>
  <c r="E12" i="9" s="1"/>
  <c r="E9" i="9"/>
  <c r="B23" i="12"/>
  <c r="B24" i="12" s="1"/>
  <c r="B25" i="12" s="1"/>
  <c r="C30" i="1" s="1"/>
  <c r="K13" i="12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44" i="1" l="1"/>
  <c r="V44" i="1"/>
  <c r="R44" i="1"/>
  <c r="N44" i="1"/>
  <c r="J44" i="1"/>
  <c r="O44" i="1"/>
  <c r="Y44" i="1"/>
  <c r="U44" i="1"/>
  <c r="Q44" i="1"/>
  <c r="M44" i="1"/>
  <c r="I44" i="1"/>
  <c r="W44" i="1"/>
  <c r="K44" i="1"/>
  <c r="X44" i="1"/>
  <c r="T44" i="1"/>
  <c r="P44" i="1"/>
  <c r="L44" i="1"/>
  <c r="H44" i="1"/>
  <c r="S44" i="1"/>
  <c r="K10" i="8"/>
  <c r="L52" i="8"/>
  <c r="K52" i="8"/>
  <c r="J52" i="8"/>
  <c r="K12" i="8"/>
  <c r="L4" i="8"/>
  <c r="J34" i="8"/>
  <c r="K4" i="8"/>
  <c r="K16" i="8"/>
  <c r="K14" i="8"/>
  <c r="K6" i="8"/>
  <c r="J42" i="8"/>
  <c r="K42" i="8"/>
  <c r="K58" i="8"/>
  <c r="K82" i="8"/>
  <c r="K26" i="8"/>
  <c r="K34" i="8"/>
  <c r="K50" i="8"/>
  <c r="K74" i="8"/>
  <c r="K66" i="8"/>
  <c r="K98" i="8"/>
  <c r="K114" i="8"/>
  <c r="K130" i="8"/>
  <c r="K138" i="8"/>
  <c r="K154" i="8"/>
  <c r="K90" i="8"/>
  <c r="K106" i="8"/>
  <c r="K122" i="8"/>
  <c r="K146" i="8"/>
  <c r="K202" i="8"/>
  <c r="K178" i="8"/>
  <c r="K194" i="8"/>
  <c r="K210" i="8"/>
  <c r="K162" i="8"/>
  <c r="K170" i="8"/>
  <c r="K186" i="8"/>
  <c r="K218" i="8"/>
  <c r="K226" i="8"/>
  <c r="K290" i="8"/>
  <c r="K242" i="8"/>
  <c r="K266" i="8"/>
  <c r="K250" i="8"/>
  <c r="K282" i="8"/>
  <c r="K234" i="8"/>
  <c r="K258" i="8"/>
  <c r="K274" i="8"/>
  <c r="K32" i="8"/>
  <c r="K48" i="8"/>
  <c r="K144" i="8"/>
  <c r="K160" i="8"/>
  <c r="K72" i="8"/>
  <c r="K88" i="8"/>
  <c r="K104" i="8"/>
  <c r="K120" i="8"/>
  <c r="K40" i="8"/>
  <c r="K56" i="8"/>
  <c r="K64" i="8"/>
  <c r="K80" i="8"/>
  <c r="K96" i="8"/>
  <c r="K112" i="8"/>
  <c r="K128" i="8"/>
  <c r="K136" i="8"/>
  <c r="K152" i="8"/>
  <c r="K168" i="8"/>
  <c r="K176" i="8"/>
  <c r="K184" i="8"/>
  <c r="K232" i="8"/>
  <c r="K248" i="8"/>
  <c r="K264" i="8"/>
  <c r="K192" i="8"/>
  <c r="K200" i="8"/>
  <c r="K216" i="8"/>
  <c r="K280" i="8"/>
  <c r="K224" i="8"/>
  <c r="K240" i="8"/>
  <c r="K208" i="8"/>
  <c r="K256" i="8"/>
  <c r="K272" i="8"/>
  <c r="K288" i="8"/>
  <c r="K30" i="8"/>
  <c r="K46" i="8"/>
  <c r="K62" i="8"/>
  <c r="K70" i="8"/>
  <c r="K86" i="8"/>
  <c r="K102" i="8"/>
  <c r="K118" i="8"/>
  <c r="K158" i="8"/>
  <c r="K174" i="8"/>
  <c r="K38" i="8"/>
  <c r="K54" i="8"/>
  <c r="K78" i="8"/>
  <c r="K94" i="8"/>
  <c r="K110" i="8"/>
  <c r="K126" i="8"/>
  <c r="K134" i="8"/>
  <c r="K142" i="8"/>
  <c r="K166" i="8"/>
  <c r="K182" i="8"/>
  <c r="K198" i="8"/>
  <c r="K214" i="8"/>
  <c r="K222" i="8"/>
  <c r="K238" i="8"/>
  <c r="K262" i="8"/>
  <c r="K278" i="8"/>
  <c r="K28" i="8"/>
  <c r="K230" i="8"/>
  <c r="K36" i="8"/>
  <c r="K190" i="8"/>
  <c r="K206" i="8"/>
  <c r="K254" i="8"/>
  <c r="K270" i="8"/>
  <c r="K286" i="8"/>
  <c r="K150" i="8"/>
  <c r="K246" i="8"/>
  <c r="K132" i="8"/>
  <c r="K148" i="8"/>
  <c r="K156" i="8"/>
  <c r="K164" i="8"/>
  <c r="K188" i="8"/>
  <c r="K228" i="8"/>
  <c r="K244" i="8"/>
  <c r="K68" i="8"/>
  <c r="K84" i="8"/>
  <c r="K100" i="8"/>
  <c r="K116" i="8"/>
  <c r="K172" i="8"/>
  <c r="K196" i="8"/>
  <c r="K204" i="8"/>
  <c r="K252" i="8"/>
  <c r="K260" i="8"/>
  <c r="K276" i="8"/>
  <c r="K292" i="8"/>
  <c r="K44" i="8"/>
  <c r="K60" i="8"/>
  <c r="K140" i="8"/>
  <c r="K212" i="8"/>
  <c r="K220" i="8"/>
  <c r="K236" i="8"/>
  <c r="K268" i="8"/>
  <c r="K76" i="8"/>
  <c r="K92" i="8"/>
  <c r="K108" i="8"/>
  <c r="K124" i="8"/>
  <c r="K180" i="8"/>
  <c r="K284" i="8"/>
  <c r="M8" i="8"/>
  <c r="M52" i="8" s="1"/>
  <c r="L5" i="8"/>
  <c r="L7" i="8"/>
  <c r="H10" i="9"/>
  <c r="G13" i="9"/>
  <c r="G12" i="9" s="1"/>
  <c r="G9" i="9"/>
  <c r="E8" i="12"/>
  <c r="E7" i="12"/>
  <c r="E6" i="12"/>
  <c r="B5" i="3"/>
  <c r="F42" i="1" s="1"/>
  <c r="C46" i="1"/>
  <c r="F52" i="1"/>
  <c r="H292" i="8"/>
  <c r="H290" i="8"/>
  <c r="H288" i="8"/>
  <c r="H286" i="8"/>
  <c r="H284" i="8"/>
  <c r="H282" i="8"/>
  <c r="H280" i="8"/>
  <c r="H278" i="8"/>
  <c r="H276" i="8"/>
  <c r="H274" i="8"/>
  <c r="H272" i="8"/>
  <c r="H270" i="8"/>
  <c r="H268" i="8"/>
  <c r="H266" i="8"/>
  <c r="H264" i="8"/>
  <c r="H262" i="8"/>
  <c r="H260" i="8"/>
  <c r="H258" i="8"/>
  <c r="H256" i="8"/>
  <c r="H254" i="8"/>
  <c r="H252" i="8"/>
  <c r="H250" i="8"/>
  <c r="H248" i="8"/>
  <c r="H246" i="8"/>
  <c r="H244" i="8"/>
  <c r="H242" i="8"/>
  <c r="H240" i="8"/>
  <c r="H238" i="8"/>
  <c r="H236" i="8"/>
  <c r="H234" i="8"/>
  <c r="H232" i="8"/>
  <c r="H230" i="8"/>
  <c r="H228" i="8"/>
  <c r="H226" i="8"/>
  <c r="H224" i="8"/>
  <c r="H222" i="8"/>
  <c r="H220" i="8"/>
  <c r="H218" i="8"/>
  <c r="H216" i="8"/>
  <c r="H214" i="8"/>
  <c r="H212" i="8"/>
  <c r="H210" i="8"/>
  <c r="H208" i="8"/>
  <c r="H206" i="8"/>
  <c r="H204" i="8"/>
  <c r="H202" i="8"/>
  <c r="H200" i="8"/>
  <c r="H198" i="8"/>
  <c r="H196" i="8"/>
  <c r="H194" i="8"/>
  <c r="H192" i="8"/>
  <c r="H190" i="8"/>
  <c r="H188" i="8"/>
  <c r="H186" i="8"/>
  <c r="H184" i="8"/>
  <c r="H182" i="8"/>
  <c r="H180" i="8"/>
  <c r="H178" i="8"/>
  <c r="H176" i="8"/>
  <c r="H174" i="8"/>
  <c r="H172" i="8"/>
  <c r="H170" i="8"/>
  <c r="H168" i="8"/>
  <c r="H166" i="8"/>
  <c r="H164" i="8"/>
  <c r="H162" i="8"/>
  <c r="H160" i="8"/>
  <c r="H158" i="8"/>
  <c r="H156" i="8"/>
  <c r="H154" i="8"/>
  <c r="H152" i="8"/>
  <c r="H150" i="8"/>
  <c r="H148" i="8"/>
  <c r="H146" i="8"/>
  <c r="H144" i="8"/>
  <c r="H142" i="8"/>
  <c r="H140" i="8"/>
  <c r="H138" i="8"/>
  <c r="H136" i="8"/>
  <c r="H134" i="8"/>
  <c r="H132" i="8"/>
  <c r="H130" i="8"/>
  <c r="H128" i="8"/>
  <c r="H126" i="8"/>
  <c r="H124" i="8"/>
  <c r="H122" i="8"/>
  <c r="H120" i="8"/>
  <c r="H118" i="8"/>
  <c r="H116" i="8"/>
  <c r="H114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0" i="8"/>
  <c r="H48" i="8"/>
  <c r="H46" i="8"/>
  <c r="H44" i="8"/>
  <c r="H42" i="8"/>
  <c r="H40" i="8"/>
  <c r="H38" i="8"/>
  <c r="H36" i="8"/>
  <c r="L36" i="8" s="1"/>
  <c r="H34" i="8"/>
  <c r="L34" i="8" s="1"/>
  <c r="H32" i="8"/>
  <c r="L32" i="8" s="1"/>
  <c r="H30" i="8"/>
  <c r="L30" i="8" s="1"/>
  <c r="H28" i="8"/>
  <c r="L28" i="8" s="1"/>
  <c r="H26" i="8"/>
  <c r="L26" i="8" s="1"/>
  <c r="H24" i="8"/>
  <c r="H22" i="8"/>
  <c r="H20" i="8"/>
  <c r="H18" i="8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E1" i="3"/>
  <c r="G40" i="1" s="1"/>
  <c r="E50" i="1" l="1"/>
  <c r="F50" i="1"/>
  <c r="D84" i="1"/>
  <c r="E84" i="1"/>
  <c r="D82" i="1"/>
  <c r="E82" i="1"/>
  <c r="D80" i="1"/>
  <c r="E80" i="1"/>
  <c r="D78" i="1"/>
  <c r="E78" i="1"/>
  <c r="D76" i="1"/>
  <c r="E76" i="1"/>
  <c r="D74" i="1"/>
  <c r="E74" i="1"/>
  <c r="D72" i="1"/>
  <c r="E72" i="1"/>
  <c r="D70" i="1"/>
  <c r="E70" i="1"/>
  <c r="D68" i="1"/>
  <c r="E68" i="1"/>
  <c r="D66" i="1"/>
  <c r="E66" i="1"/>
  <c r="D64" i="1"/>
  <c r="E64" i="1"/>
  <c r="D62" i="1"/>
  <c r="E62" i="1"/>
  <c r="D60" i="1"/>
  <c r="E60" i="1"/>
  <c r="D58" i="1"/>
  <c r="E58" i="1"/>
  <c r="D56" i="1"/>
  <c r="E56" i="1"/>
  <c r="D54" i="1"/>
  <c r="E54" i="1"/>
  <c r="D52" i="1"/>
  <c r="E52" i="1"/>
  <c r="D42" i="1"/>
  <c r="E42" i="1"/>
  <c r="C48" i="1"/>
  <c r="D50" i="1"/>
  <c r="C52" i="1"/>
  <c r="L74" i="8"/>
  <c r="M4" i="8"/>
  <c r="L10" i="8"/>
  <c r="L180" i="8"/>
  <c r="L100" i="8"/>
  <c r="L292" i="8"/>
  <c r="L228" i="8"/>
  <c r="L220" i="8"/>
  <c r="L172" i="8"/>
  <c r="L124" i="8"/>
  <c r="L60" i="8"/>
  <c r="L278" i="8"/>
  <c r="L214" i="8"/>
  <c r="L230" i="8"/>
  <c r="L206" i="8"/>
  <c r="L166" i="8"/>
  <c r="L102" i="8"/>
  <c r="L46" i="8"/>
  <c r="L94" i="8"/>
  <c r="L288" i="8"/>
  <c r="L264" i="8"/>
  <c r="L240" i="8"/>
  <c r="L192" i="8"/>
  <c r="L160" i="8"/>
  <c r="L96" i="8"/>
  <c r="L152" i="8"/>
  <c r="L88" i="8"/>
  <c r="L274" i="8"/>
  <c r="L250" i="8"/>
  <c r="L210" i="8"/>
  <c r="L218" i="8"/>
  <c r="L186" i="8"/>
  <c r="L130" i="8"/>
  <c r="L90" i="8"/>
  <c r="L42" i="8"/>
  <c r="L164" i="8"/>
  <c r="L84" i="8"/>
  <c r="L284" i="8"/>
  <c r="L276" i="8"/>
  <c r="L212" i="8"/>
  <c r="L156" i="8"/>
  <c r="L108" i="8"/>
  <c r="L44" i="8"/>
  <c r="L262" i="8"/>
  <c r="L198" i="8"/>
  <c r="L286" i="8"/>
  <c r="L174" i="8"/>
  <c r="L158" i="8"/>
  <c r="L86" i="8"/>
  <c r="L134" i="8"/>
  <c r="L78" i="8"/>
  <c r="L280" i="8"/>
  <c r="L168" i="8"/>
  <c r="L224" i="8"/>
  <c r="L184" i="8"/>
  <c r="L144" i="8"/>
  <c r="L80" i="8"/>
  <c r="L136" i="8"/>
  <c r="L72" i="8"/>
  <c r="L266" i="8"/>
  <c r="L282" i="8"/>
  <c r="L202" i="8"/>
  <c r="L170" i="8"/>
  <c r="L138" i="8"/>
  <c r="L146" i="8"/>
  <c r="L154" i="8"/>
  <c r="L66" i="8"/>
  <c r="L16" i="8"/>
  <c r="L14" i="8"/>
  <c r="L132" i="8"/>
  <c r="L68" i="8"/>
  <c r="L260" i="8"/>
  <c r="L244" i="8"/>
  <c r="L196" i="8"/>
  <c r="L148" i="8"/>
  <c r="L92" i="8"/>
  <c r="L268" i="8"/>
  <c r="L238" i="8"/>
  <c r="L190" i="8"/>
  <c r="L270" i="8"/>
  <c r="L150" i="8"/>
  <c r="L142" i="8"/>
  <c r="L70" i="8"/>
  <c r="L126" i="8"/>
  <c r="L54" i="8"/>
  <c r="L232" i="8"/>
  <c r="L272" i="8"/>
  <c r="L216" i="8"/>
  <c r="L176" i="8"/>
  <c r="L128" i="8"/>
  <c r="L64" i="8"/>
  <c r="L120" i="8"/>
  <c r="L56" i="8"/>
  <c r="L242" i="8"/>
  <c r="L258" i="8"/>
  <c r="L178" i="8"/>
  <c r="L162" i="8"/>
  <c r="L114" i="8"/>
  <c r="L122" i="8"/>
  <c r="L82" i="8"/>
  <c r="L12" i="8"/>
  <c r="L116" i="8"/>
  <c r="L252" i="8"/>
  <c r="L236" i="8"/>
  <c r="L188" i="8"/>
  <c r="L140" i="8"/>
  <c r="L76" i="8"/>
  <c r="L204" i="8"/>
  <c r="L222" i="8"/>
  <c r="L182" i="8"/>
  <c r="L254" i="8"/>
  <c r="L246" i="8"/>
  <c r="L118" i="8"/>
  <c r="L62" i="8"/>
  <c r="L110" i="8"/>
  <c r="L38" i="8"/>
  <c r="L200" i="8"/>
  <c r="L256" i="8"/>
  <c r="L208" i="8"/>
  <c r="L248" i="8"/>
  <c r="L112" i="8"/>
  <c r="L48" i="8"/>
  <c r="L104" i="8"/>
  <c r="L40" i="8"/>
  <c r="L290" i="8"/>
  <c r="L234" i="8"/>
  <c r="L226" i="8"/>
  <c r="L194" i="8"/>
  <c r="L98" i="8"/>
  <c r="L106" i="8"/>
  <c r="L58" i="8"/>
  <c r="L50" i="8"/>
  <c r="C56" i="1"/>
  <c r="C64" i="1"/>
  <c r="C72" i="1"/>
  <c r="C80" i="1"/>
  <c r="C50" i="1"/>
  <c r="C58" i="1"/>
  <c r="C66" i="1"/>
  <c r="C74" i="1"/>
  <c r="C82" i="1"/>
  <c r="C60" i="1"/>
  <c r="C68" i="1"/>
  <c r="C76" i="1"/>
  <c r="C84" i="1"/>
  <c r="C54" i="1"/>
  <c r="C62" i="1"/>
  <c r="C70" i="1"/>
  <c r="C78" i="1"/>
  <c r="C42" i="1"/>
  <c r="J24" i="8"/>
  <c r="L24" i="8"/>
  <c r="K24" i="8"/>
  <c r="I24" i="8"/>
  <c r="L18" i="8"/>
  <c r="I18" i="8"/>
  <c r="K18" i="8"/>
  <c r="J18" i="8"/>
  <c r="I20" i="8"/>
  <c r="J20" i="8"/>
  <c r="L20" i="8"/>
  <c r="K20" i="8"/>
  <c r="J22" i="8"/>
  <c r="L22" i="8"/>
  <c r="K22" i="8"/>
  <c r="I22" i="8"/>
  <c r="L6" i="8"/>
  <c r="N8" i="8"/>
  <c r="M7" i="8"/>
  <c r="M5" i="8"/>
  <c r="I10" i="9"/>
  <c r="H13" i="9"/>
  <c r="H12" i="9" s="1"/>
  <c r="H9" i="9"/>
  <c r="G36" i="1"/>
  <c r="G37" i="1"/>
  <c r="H40" i="1"/>
  <c r="G39" i="1"/>
  <c r="H6" i="12"/>
  <c r="H8" i="12"/>
  <c r="H7" i="12"/>
  <c r="G52" i="1" l="1"/>
  <c r="Y52" i="1"/>
  <c r="U52" i="1"/>
  <c r="Q52" i="1"/>
  <c r="M52" i="1"/>
  <c r="I52" i="1"/>
  <c r="X52" i="1"/>
  <c r="T52" i="1"/>
  <c r="P52" i="1"/>
  <c r="L52" i="1"/>
  <c r="H52" i="1"/>
  <c r="W52" i="1"/>
  <c r="S52" i="1"/>
  <c r="O52" i="1"/>
  <c r="K52" i="1"/>
  <c r="V52" i="1"/>
  <c r="R52" i="1"/>
  <c r="N52" i="1"/>
  <c r="J52" i="1"/>
  <c r="G56" i="1"/>
  <c r="Y56" i="1"/>
  <c r="U56" i="1"/>
  <c r="Q56" i="1"/>
  <c r="M56" i="1"/>
  <c r="I56" i="1"/>
  <c r="X56" i="1"/>
  <c r="T56" i="1"/>
  <c r="P56" i="1"/>
  <c r="L56" i="1"/>
  <c r="H56" i="1"/>
  <c r="W56" i="1"/>
  <c r="S56" i="1"/>
  <c r="O56" i="1"/>
  <c r="K56" i="1"/>
  <c r="R56" i="1"/>
  <c r="N56" i="1"/>
  <c r="J56" i="1"/>
  <c r="V56" i="1"/>
  <c r="G60" i="1"/>
  <c r="Y60" i="1"/>
  <c r="U60" i="1"/>
  <c r="Q60" i="1"/>
  <c r="M60" i="1"/>
  <c r="I60" i="1"/>
  <c r="X60" i="1"/>
  <c r="T60" i="1"/>
  <c r="P60" i="1"/>
  <c r="L60" i="1"/>
  <c r="H60" i="1"/>
  <c r="W60" i="1"/>
  <c r="S60" i="1"/>
  <c r="O60" i="1"/>
  <c r="K60" i="1"/>
  <c r="N60" i="1"/>
  <c r="R60" i="1"/>
  <c r="J60" i="1"/>
  <c r="V60" i="1"/>
  <c r="G64" i="1"/>
  <c r="Y64" i="1"/>
  <c r="U64" i="1"/>
  <c r="Q64" i="1"/>
  <c r="M64" i="1"/>
  <c r="I64" i="1"/>
  <c r="X64" i="1"/>
  <c r="T64" i="1"/>
  <c r="P64" i="1"/>
  <c r="L64" i="1"/>
  <c r="H64" i="1"/>
  <c r="W64" i="1"/>
  <c r="S64" i="1"/>
  <c r="O64" i="1"/>
  <c r="K64" i="1"/>
  <c r="J64" i="1"/>
  <c r="N64" i="1"/>
  <c r="V64" i="1"/>
  <c r="R64" i="1"/>
  <c r="G68" i="1"/>
  <c r="Y68" i="1"/>
  <c r="U68" i="1"/>
  <c r="Q68" i="1"/>
  <c r="M68" i="1"/>
  <c r="I68" i="1"/>
  <c r="X68" i="1"/>
  <c r="T68" i="1"/>
  <c r="P68" i="1"/>
  <c r="L68" i="1"/>
  <c r="H68" i="1"/>
  <c r="W68" i="1"/>
  <c r="S68" i="1"/>
  <c r="O68" i="1"/>
  <c r="K68" i="1"/>
  <c r="V68" i="1"/>
  <c r="R68" i="1"/>
  <c r="N68" i="1"/>
  <c r="J68" i="1"/>
  <c r="G72" i="1"/>
  <c r="Y72" i="1"/>
  <c r="U72" i="1"/>
  <c r="Q72" i="1"/>
  <c r="M72" i="1"/>
  <c r="I72" i="1"/>
  <c r="X72" i="1"/>
  <c r="T72" i="1"/>
  <c r="P72" i="1"/>
  <c r="L72" i="1"/>
  <c r="H72" i="1"/>
  <c r="W72" i="1"/>
  <c r="S72" i="1"/>
  <c r="O72" i="1"/>
  <c r="K72" i="1"/>
  <c r="R72" i="1"/>
  <c r="N72" i="1"/>
  <c r="J72" i="1"/>
  <c r="V72" i="1"/>
  <c r="G76" i="1"/>
  <c r="Y76" i="1"/>
  <c r="U76" i="1"/>
  <c r="Q76" i="1"/>
  <c r="M76" i="1"/>
  <c r="I76" i="1"/>
  <c r="X76" i="1"/>
  <c r="T76" i="1"/>
  <c r="P76" i="1"/>
  <c r="L76" i="1"/>
  <c r="H76" i="1"/>
  <c r="W76" i="1"/>
  <c r="S76" i="1"/>
  <c r="O76" i="1"/>
  <c r="K76" i="1"/>
  <c r="N76" i="1"/>
  <c r="J76" i="1"/>
  <c r="R76" i="1"/>
  <c r="V76" i="1"/>
  <c r="G80" i="1"/>
  <c r="Y80" i="1"/>
  <c r="U80" i="1"/>
  <c r="Q80" i="1"/>
  <c r="M80" i="1"/>
  <c r="I80" i="1"/>
  <c r="X80" i="1"/>
  <c r="T80" i="1"/>
  <c r="P80" i="1"/>
  <c r="L80" i="1"/>
  <c r="H80" i="1"/>
  <c r="W80" i="1"/>
  <c r="S80" i="1"/>
  <c r="O80" i="1"/>
  <c r="K80" i="1"/>
  <c r="J80" i="1"/>
  <c r="N80" i="1"/>
  <c r="V80" i="1"/>
  <c r="R80" i="1"/>
  <c r="G84" i="1"/>
  <c r="Y84" i="1"/>
  <c r="U84" i="1"/>
  <c r="Q84" i="1"/>
  <c r="M84" i="1"/>
  <c r="I84" i="1"/>
  <c r="X84" i="1"/>
  <c r="T84" i="1"/>
  <c r="P84" i="1"/>
  <c r="L84" i="1"/>
  <c r="H84" i="1"/>
  <c r="W84" i="1"/>
  <c r="S84" i="1"/>
  <c r="O84" i="1"/>
  <c r="K84" i="1"/>
  <c r="V84" i="1"/>
  <c r="R84" i="1"/>
  <c r="N84" i="1"/>
  <c r="J84" i="1"/>
  <c r="X42" i="1"/>
  <c r="T42" i="1"/>
  <c r="P42" i="1"/>
  <c r="L42" i="1"/>
  <c r="H42" i="1"/>
  <c r="Q42" i="1"/>
  <c r="W42" i="1"/>
  <c r="S42" i="1"/>
  <c r="O42" i="1"/>
  <c r="K42" i="1"/>
  <c r="U42" i="1"/>
  <c r="I42" i="1"/>
  <c r="V42" i="1"/>
  <c r="R42" i="1"/>
  <c r="N42" i="1"/>
  <c r="J42" i="1"/>
  <c r="Y42" i="1"/>
  <c r="M42" i="1"/>
  <c r="G54" i="1"/>
  <c r="W54" i="1"/>
  <c r="S54" i="1"/>
  <c r="O54" i="1"/>
  <c r="K54" i="1"/>
  <c r="V54" i="1"/>
  <c r="R54" i="1"/>
  <c r="N54" i="1"/>
  <c r="J54" i="1"/>
  <c r="Y54" i="1"/>
  <c r="U54" i="1"/>
  <c r="Q54" i="1"/>
  <c r="M54" i="1"/>
  <c r="I54" i="1"/>
  <c r="T54" i="1"/>
  <c r="X54" i="1"/>
  <c r="P54" i="1"/>
  <c r="H54" i="1"/>
  <c r="L54" i="1"/>
  <c r="G58" i="1"/>
  <c r="W58" i="1"/>
  <c r="S58" i="1"/>
  <c r="O58" i="1"/>
  <c r="K58" i="1"/>
  <c r="V58" i="1"/>
  <c r="R58" i="1"/>
  <c r="N58" i="1"/>
  <c r="J58" i="1"/>
  <c r="Y58" i="1"/>
  <c r="U58" i="1"/>
  <c r="Q58" i="1"/>
  <c r="M58" i="1"/>
  <c r="I58" i="1"/>
  <c r="P58" i="1"/>
  <c r="L58" i="1"/>
  <c r="T58" i="1"/>
  <c r="X58" i="1"/>
  <c r="H58" i="1"/>
  <c r="G62" i="1"/>
  <c r="W62" i="1"/>
  <c r="S62" i="1"/>
  <c r="O62" i="1"/>
  <c r="K62" i="1"/>
  <c r="V62" i="1"/>
  <c r="R62" i="1"/>
  <c r="N62" i="1"/>
  <c r="J62" i="1"/>
  <c r="Y62" i="1"/>
  <c r="U62" i="1"/>
  <c r="Q62" i="1"/>
  <c r="M62" i="1"/>
  <c r="I62" i="1"/>
  <c r="L62" i="1"/>
  <c r="X62" i="1"/>
  <c r="H62" i="1"/>
  <c r="T62" i="1"/>
  <c r="P62" i="1"/>
  <c r="G66" i="1"/>
  <c r="W66" i="1"/>
  <c r="S66" i="1"/>
  <c r="O66" i="1"/>
  <c r="K66" i="1"/>
  <c r="V66" i="1"/>
  <c r="R66" i="1"/>
  <c r="N66" i="1"/>
  <c r="J66" i="1"/>
  <c r="Y66" i="1"/>
  <c r="U66" i="1"/>
  <c r="Q66" i="1"/>
  <c r="M66" i="1"/>
  <c r="I66" i="1"/>
  <c r="X66" i="1"/>
  <c r="H66" i="1"/>
  <c r="T66" i="1"/>
  <c r="L66" i="1"/>
  <c r="P66" i="1"/>
  <c r="G70" i="1"/>
  <c r="W70" i="1"/>
  <c r="S70" i="1"/>
  <c r="O70" i="1"/>
  <c r="K70" i="1"/>
  <c r="V70" i="1"/>
  <c r="R70" i="1"/>
  <c r="N70" i="1"/>
  <c r="J70" i="1"/>
  <c r="Y70" i="1"/>
  <c r="U70" i="1"/>
  <c r="Q70" i="1"/>
  <c r="M70" i="1"/>
  <c r="I70" i="1"/>
  <c r="T70" i="1"/>
  <c r="H70" i="1"/>
  <c r="P70" i="1"/>
  <c r="X70" i="1"/>
  <c r="L70" i="1"/>
  <c r="G74" i="1"/>
  <c r="W74" i="1"/>
  <c r="S74" i="1"/>
  <c r="O74" i="1"/>
  <c r="K74" i="1"/>
  <c r="V74" i="1"/>
  <c r="R74" i="1"/>
  <c r="N74" i="1"/>
  <c r="J74" i="1"/>
  <c r="Y74" i="1"/>
  <c r="U74" i="1"/>
  <c r="Q74" i="1"/>
  <c r="M74" i="1"/>
  <c r="I74" i="1"/>
  <c r="P74" i="1"/>
  <c r="T74" i="1"/>
  <c r="L74" i="1"/>
  <c r="X74" i="1"/>
  <c r="H74" i="1"/>
  <c r="G78" i="1"/>
  <c r="W78" i="1"/>
  <c r="S78" i="1"/>
  <c r="O78" i="1"/>
  <c r="K78" i="1"/>
  <c r="V78" i="1"/>
  <c r="R78" i="1"/>
  <c r="N78" i="1"/>
  <c r="J78" i="1"/>
  <c r="Y78" i="1"/>
  <c r="U78" i="1"/>
  <c r="Q78" i="1"/>
  <c r="M78" i="1"/>
  <c r="I78" i="1"/>
  <c r="L78" i="1"/>
  <c r="X78" i="1"/>
  <c r="H78" i="1"/>
  <c r="T78" i="1"/>
  <c r="P78" i="1"/>
  <c r="G82" i="1"/>
  <c r="W82" i="1"/>
  <c r="S82" i="1"/>
  <c r="O82" i="1"/>
  <c r="K82" i="1"/>
  <c r="V82" i="1"/>
  <c r="R82" i="1"/>
  <c r="N82" i="1"/>
  <c r="J82" i="1"/>
  <c r="Y82" i="1"/>
  <c r="U82" i="1"/>
  <c r="Q82" i="1"/>
  <c r="M82" i="1"/>
  <c r="I82" i="1"/>
  <c r="X82" i="1"/>
  <c r="H82" i="1"/>
  <c r="T82" i="1"/>
  <c r="L82" i="1"/>
  <c r="P82" i="1"/>
  <c r="G50" i="1"/>
  <c r="W50" i="1"/>
  <c r="S50" i="1"/>
  <c r="O50" i="1"/>
  <c r="K50" i="1"/>
  <c r="V50" i="1"/>
  <c r="R50" i="1"/>
  <c r="N50" i="1"/>
  <c r="J50" i="1"/>
  <c r="Y50" i="1"/>
  <c r="U50" i="1"/>
  <c r="Q50" i="1"/>
  <c r="M50" i="1"/>
  <c r="I50" i="1"/>
  <c r="X50" i="1"/>
  <c r="H50" i="1"/>
  <c r="L50" i="1"/>
  <c r="T50" i="1"/>
  <c r="P50" i="1"/>
  <c r="G42" i="1"/>
  <c r="Z84" i="1"/>
  <c r="Z82" i="1"/>
  <c r="Z80" i="1"/>
  <c r="Z78" i="1"/>
  <c r="Z76" i="1"/>
  <c r="Z74" i="1"/>
  <c r="Z72" i="1"/>
  <c r="Z70" i="1"/>
  <c r="G38" i="1"/>
  <c r="M38" i="8"/>
  <c r="N4" i="8"/>
  <c r="M6" i="8"/>
  <c r="M286" i="8"/>
  <c r="M246" i="8"/>
  <c r="M190" i="8"/>
  <c r="M166" i="8"/>
  <c r="M54" i="8"/>
  <c r="M278" i="8"/>
  <c r="M214" i="8"/>
  <c r="M150" i="8"/>
  <c r="M134" i="8"/>
  <c r="M78" i="8"/>
  <c r="M252" i="8"/>
  <c r="M22" i="8"/>
  <c r="M20" i="8"/>
  <c r="M18" i="8"/>
  <c r="M24" i="8"/>
  <c r="M270" i="8"/>
  <c r="M206" i="8"/>
  <c r="M198" i="8"/>
  <c r="M174" i="8"/>
  <c r="M142" i="8"/>
  <c r="M14" i="8"/>
  <c r="M32" i="8"/>
  <c r="M48" i="8"/>
  <c r="M72" i="8"/>
  <c r="M88" i="8"/>
  <c r="M104" i="8"/>
  <c r="M128" i="8"/>
  <c r="M16" i="8"/>
  <c r="M40" i="8"/>
  <c r="M56" i="8"/>
  <c r="M120" i="8"/>
  <c r="M136" i="8"/>
  <c r="M12" i="8"/>
  <c r="M64" i="8"/>
  <c r="M10" i="8"/>
  <c r="M96" i="8"/>
  <c r="M192" i="8"/>
  <c r="M160" i="8"/>
  <c r="M184" i="8"/>
  <c r="M208" i="8"/>
  <c r="M224" i="8"/>
  <c r="M232" i="8"/>
  <c r="M240" i="8"/>
  <c r="M80" i="8"/>
  <c r="M112" i="8"/>
  <c r="M144" i="8"/>
  <c r="M152" i="8"/>
  <c r="M168" i="8"/>
  <c r="M176" i="8"/>
  <c r="M200" i="8"/>
  <c r="M264" i="8"/>
  <c r="M280" i="8"/>
  <c r="M26" i="8"/>
  <c r="M42" i="8"/>
  <c r="M50" i="8"/>
  <c r="M216" i="8"/>
  <c r="M272" i="8"/>
  <c r="M288" i="8"/>
  <c r="M256" i="8"/>
  <c r="M90" i="8"/>
  <c r="M106" i="8"/>
  <c r="M114" i="8"/>
  <c r="M138" i="8"/>
  <c r="M154" i="8"/>
  <c r="M194" i="8"/>
  <c r="M210" i="8"/>
  <c r="M234" i="8"/>
  <c r="M266" i="8"/>
  <c r="M274" i="8"/>
  <c r="M82" i="8"/>
  <c r="M98" i="8"/>
  <c r="M130" i="8"/>
  <c r="M178" i="8"/>
  <c r="M282" i="8"/>
  <c r="M34" i="8"/>
  <c r="M58" i="8"/>
  <c r="M74" i="8"/>
  <c r="M122" i="8"/>
  <c r="M248" i="8"/>
  <c r="M258" i="8"/>
  <c r="M60" i="8"/>
  <c r="M84" i="8"/>
  <c r="M100" i="8"/>
  <c r="M116" i="8"/>
  <c r="M164" i="8"/>
  <c r="M172" i="8"/>
  <c r="M66" i="8"/>
  <c r="M146" i="8"/>
  <c r="M186" i="8"/>
  <c r="M242" i="8"/>
  <c r="M290" i="8"/>
  <c r="M28" i="8"/>
  <c r="M44" i="8"/>
  <c r="M140" i="8"/>
  <c r="M148" i="8"/>
  <c r="M156" i="8"/>
  <c r="M162" i="8"/>
  <c r="M170" i="8"/>
  <c r="M226" i="8"/>
  <c r="M36" i="8"/>
  <c r="M68" i="8"/>
  <c r="M132" i="8"/>
  <c r="M202" i="8"/>
  <c r="M92" i="8"/>
  <c r="M108" i="8"/>
  <c r="M124" i="8"/>
  <c r="M268" i="8"/>
  <c r="M284" i="8"/>
  <c r="M30" i="8"/>
  <c r="M46" i="8"/>
  <c r="M218" i="8"/>
  <c r="M250" i="8"/>
  <c r="M180" i="8"/>
  <c r="M220" i="8"/>
  <c r="M76" i="8"/>
  <c r="M212" i="8"/>
  <c r="M228" i="8"/>
  <c r="M276" i="8"/>
  <c r="M62" i="8"/>
  <c r="M70" i="8"/>
  <c r="M188" i="8"/>
  <c r="M196" i="8"/>
  <c r="M204" i="8"/>
  <c r="M236" i="8"/>
  <c r="M244" i="8"/>
  <c r="M262" i="8"/>
  <c r="M254" i="8"/>
  <c r="M238" i="8"/>
  <c r="M230" i="8"/>
  <c r="M222" i="8"/>
  <c r="M182" i="8"/>
  <c r="M158" i="8"/>
  <c r="M126" i="8"/>
  <c r="M118" i="8"/>
  <c r="M110" i="8"/>
  <c r="M102" i="8"/>
  <c r="M94" i="8"/>
  <c r="M86" i="8"/>
  <c r="M292" i="8"/>
  <c r="M260" i="8"/>
  <c r="O8" i="8"/>
  <c r="N7" i="8"/>
  <c r="N5" i="8"/>
  <c r="I9" i="9"/>
  <c r="J10" i="9"/>
  <c r="H36" i="1"/>
  <c r="H37" i="1"/>
  <c r="H39" i="1"/>
  <c r="I40" i="1"/>
  <c r="N52" i="8" l="1"/>
  <c r="N82" i="8"/>
  <c r="O4" i="8"/>
  <c r="N22" i="8"/>
  <c r="N14" i="8"/>
  <c r="N260" i="8"/>
  <c r="N196" i="8"/>
  <c r="N140" i="8"/>
  <c r="N180" i="8"/>
  <c r="N68" i="8"/>
  <c r="N228" i="8"/>
  <c r="N92" i="8"/>
  <c r="N246" i="8"/>
  <c r="N36" i="8"/>
  <c r="N286" i="8"/>
  <c r="N182" i="8"/>
  <c r="N174" i="8"/>
  <c r="N78" i="8"/>
  <c r="N54" i="8"/>
  <c r="N86" i="8"/>
  <c r="N30" i="8"/>
  <c r="N184" i="8"/>
  <c r="N240" i="8"/>
  <c r="N176" i="8"/>
  <c r="N144" i="8"/>
  <c r="N136" i="8"/>
  <c r="N72" i="8"/>
  <c r="N168" i="8"/>
  <c r="N96" i="8"/>
  <c r="N258" i="8"/>
  <c r="N282" i="8"/>
  <c r="N210" i="8"/>
  <c r="N202" i="8"/>
  <c r="N122" i="8"/>
  <c r="N154" i="8"/>
  <c r="N50" i="8"/>
  <c r="N58" i="8"/>
  <c r="N10" i="8"/>
  <c r="N6" i="8"/>
  <c r="N12" i="8"/>
  <c r="N236" i="8"/>
  <c r="N188" i="8"/>
  <c r="N60" i="8"/>
  <c r="N116" i="8"/>
  <c r="N276" i="8"/>
  <c r="N204" i="8"/>
  <c r="N172" i="8"/>
  <c r="N76" i="8"/>
  <c r="N230" i="8"/>
  <c r="N270" i="8"/>
  <c r="N238" i="8"/>
  <c r="N158" i="8"/>
  <c r="N126" i="8"/>
  <c r="N166" i="8"/>
  <c r="N38" i="8"/>
  <c r="N70" i="8"/>
  <c r="N272" i="8"/>
  <c r="N216" i="8"/>
  <c r="N232" i="8"/>
  <c r="N280" i="8"/>
  <c r="N56" i="8"/>
  <c r="N120" i="8"/>
  <c r="N64" i="8"/>
  <c r="N152" i="8"/>
  <c r="N80" i="8"/>
  <c r="N290" i="8"/>
  <c r="N234" i="8"/>
  <c r="N178" i="8"/>
  <c r="N194" i="8"/>
  <c r="N106" i="8"/>
  <c r="N114" i="8"/>
  <c r="N34" i="8"/>
  <c r="N42" i="8"/>
  <c r="N20" i="8"/>
  <c r="N292" i="8"/>
  <c r="N220" i="8"/>
  <c r="N164" i="8"/>
  <c r="N44" i="8"/>
  <c r="N100" i="8"/>
  <c r="N252" i="8"/>
  <c r="N148" i="8"/>
  <c r="N124" i="8"/>
  <c r="N262" i="8"/>
  <c r="N214" i="8"/>
  <c r="N206" i="8"/>
  <c r="N222" i="8"/>
  <c r="N278" i="8"/>
  <c r="N110" i="8"/>
  <c r="N150" i="8"/>
  <c r="N118" i="8"/>
  <c r="N62" i="8"/>
  <c r="N264" i="8"/>
  <c r="N288" i="8"/>
  <c r="N224" i="8"/>
  <c r="N256" i="8"/>
  <c r="N40" i="8"/>
  <c r="N104" i="8"/>
  <c r="N48" i="8"/>
  <c r="N128" i="8"/>
  <c r="N274" i="8"/>
  <c r="N266" i="8"/>
  <c r="N226" i="8"/>
  <c r="N170" i="8"/>
  <c r="N186" i="8"/>
  <c r="N90" i="8"/>
  <c r="N98" i="8"/>
  <c r="N74" i="8"/>
  <c r="N18" i="8"/>
  <c r="N16" i="8"/>
  <c r="N284" i="8"/>
  <c r="N212" i="8"/>
  <c r="N156" i="8"/>
  <c r="N268" i="8"/>
  <c r="N84" i="8"/>
  <c r="N244" i="8"/>
  <c r="N132" i="8"/>
  <c r="N108" i="8"/>
  <c r="N254" i="8"/>
  <c r="N142" i="8"/>
  <c r="N28" i="8"/>
  <c r="N190" i="8"/>
  <c r="N198" i="8"/>
  <c r="N94" i="8"/>
  <c r="N134" i="8"/>
  <c r="N102" i="8"/>
  <c r="N46" i="8"/>
  <c r="N192" i="8"/>
  <c r="N248" i="8"/>
  <c r="N200" i="8"/>
  <c r="N208" i="8"/>
  <c r="N160" i="8"/>
  <c r="N88" i="8"/>
  <c r="N32" i="8"/>
  <c r="N112" i="8"/>
  <c r="N250" i="8"/>
  <c r="N242" i="8"/>
  <c r="N218" i="8"/>
  <c r="N162" i="8"/>
  <c r="N130" i="8"/>
  <c r="N138" i="8"/>
  <c r="N146" i="8"/>
  <c r="N26" i="8"/>
  <c r="N66" i="8"/>
  <c r="N24" i="8"/>
  <c r="P8" i="8"/>
  <c r="O7" i="8"/>
  <c r="O5" i="8"/>
  <c r="K10" i="9"/>
  <c r="J13" i="9"/>
  <c r="J12" i="9" s="1"/>
  <c r="J9" i="9"/>
  <c r="I13" i="9"/>
  <c r="I12" i="9" s="1"/>
  <c r="J40" i="1"/>
  <c r="I39" i="1"/>
  <c r="I36" i="1"/>
  <c r="I37" i="1"/>
  <c r="H38" i="1"/>
  <c r="O52" i="8" l="1"/>
  <c r="O34" i="8"/>
  <c r="P4" i="8"/>
  <c r="O6" i="8"/>
  <c r="O20" i="8"/>
  <c r="O276" i="8"/>
  <c r="O188" i="8"/>
  <c r="O132" i="8"/>
  <c r="O212" i="8"/>
  <c r="O92" i="8"/>
  <c r="O196" i="8"/>
  <c r="O268" i="8"/>
  <c r="O116" i="8"/>
  <c r="O28" i="8"/>
  <c r="O182" i="8"/>
  <c r="O206" i="8"/>
  <c r="O286" i="8"/>
  <c r="O222" i="8"/>
  <c r="O118" i="8"/>
  <c r="O62" i="8"/>
  <c r="O150" i="8"/>
  <c r="O78" i="8"/>
  <c r="O184" i="8"/>
  <c r="O256" i="8"/>
  <c r="O192" i="8"/>
  <c r="O232" i="8"/>
  <c r="O48" i="8"/>
  <c r="O128" i="8"/>
  <c r="O136" i="8"/>
  <c r="O120" i="8"/>
  <c r="O290" i="8"/>
  <c r="O234" i="8"/>
  <c r="O202" i="8"/>
  <c r="O210" i="8"/>
  <c r="O178" i="8"/>
  <c r="O90" i="8"/>
  <c r="O114" i="8"/>
  <c r="O42" i="8"/>
  <c r="O22" i="8"/>
  <c r="O16" i="8"/>
  <c r="O252" i="8"/>
  <c r="O164" i="8"/>
  <c r="O180" i="8"/>
  <c r="O76" i="8"/>
  <c r="O140" i="8"/>
  <c r="O260" i="8"/>
  <c r="O100" i="8"/>
  <c r="O278" i="8"/>
  <c r="O174" i="8"/>
  <c r="O158" i="8"/>
  <c r="O246" i="8"/>
  <c r="O190" i="8"/>
  <c r="O102" i="8"/>
  <c r="O46" i="8"/>
  <c r="O126" i="8"/>
  <c r="O54" i="8"/>
  <c r="O176" i="8"/>
  <c r="O240" i="8"/>
  <c r="O168" i="8"/>
  <c r="O216" i="8"/>
  <c r="O32" i="8"/>
  <c r="O112" i="8"/>
  <c r="O64" i="8"/>
  <c r="O104" i="8"/>
  <c r="O282" i="8"/>
  <c r="O250" i="8"/>
  <c r="O226" i="8"/>
  <c r="O194" i="8"/>
  <c r="O146" i="8"/>
  <c r="O154" i="8"/>
  <c r="O98" i="8"/>
  <c r="O66" i="8"/>
  <c r="O26" i="8"/>
  <c r="O18" i="8"/>
  <c r="O14" i="8"/>
  <c r="O244" i="8"/>
  <c r="O156" i="8"/>
  <c r="O292" i="8"/>
  <c r="O124" i="8"/>
  <c r="O236" i="8"/>
  <c r="O60" i="8"/>
  <c r="O204" i="8"/>
  <c r="O84" i="8"/>
  <c r="O214" i="8"/>
  <c r="O262" i="8"/>
  <c r="O142" i="8"/>
  <c r="O238" i="8"/>
  <c r="O36" i="8"/>
  <c r="O86" i="8"/>
  <c r="O30" i="8"/>
  <c r="O110" i="8"/>
  <c r="O38" i="8"/>
  <c r="O288" i="8"/>
  <c r="O224" i="8"/>
  <c r="O280" i="8"/>
  <c r="O200" i="8"/>
  <c r="O160" i="8"/>
  <c r="O96" i="8"/>
  <c r="O56" i="8"/>
  <c r="O88" i="8"/>
  <c r="O274" i="8"/>
  <c r="O266" i="8"/>
  <c r="O218" i="8"/>
  <c r="O186" i="8"/>
  <c r="O122" i="8"/>
  <c r="O138" i="8"/>
  <c r="O82" i="8"/>
  <c r="O74" i="8"/>
  <c r="O10" i="8"/>
  <c r="O24" i="8"/>
  <c r="O12" i="8"/>
  <c r="O228" i="8"/>
  <c r="O148" i="8"/>
  <c r="O284" i="8"/>
  <c r="O108" i="8"/>
  <c r="O220" i="8"/>
  <c r="O44" i="8"/>
  <c r="O172" i="8"/>
  <c r="O68" i="8"/>
  <c r="O198" i="8"/>
  <c r="O254" i="8"/>
  <c r="O134" i="8"/>
  <c r="O230" i="8"/>
  <c r="O270" i="8"/>
  <c r="O70" i="8"/>
  <c r="O166" i="8"/>
  <c r="O94" i="8"/>
  <c r="O264" i="8"/>
  <c r="O272" i="8"/>
  <c r="O208" i="8"/>
  <c r="O248" i="8"/>
  <c r="O144" i="8"/>
  <c r="O152" i="8"/>
  <c r="O80" i="8"/>
  <c r="O40" i="8"/>
  <c r="O72" i="8"/>
  <c r="O258" i="8"/>
  <c r="O242" i="8"/>
  <c r="O162" i="8"/>
  <c r="O170" i="8"/>
  <c r="O106" i="8"/>
  <c r="O130" i="8"/>
  <c r="O58" i="8"/>
  <c r="O50" i="8"/>
  <c r="Q8" i="8"/>
  <c r="P5" i="8"/>
  <c r="P7" i="8"/>
  <c r="L10" i="9"/>
  <c r="K9" i="9"/>
  <c r="K13" i="9"/>
  <c r="K12" i="9" s="1"/>
  <c r="I38" i="1"/>
  <c r="K40" i="1"/>
  <c r="J36" i="1"/>
  <c r="J39" i="1"/>
  <c r="J37" i="1"/>
  <c r="P52" i="8" l="1"/>
  <c r="P10" i="8"/>
  <c r="Q4" i="8"/>
  <c r="P238" i="8"/>
  <c r="P118" i="8"/>
  <c r="P18" i="8"/>
  <c r="P206" i="8"/>
  <c r="P22" i="8"/>
  <c r="P230" i="8"/>
  <c r="P222" i="8"/>
  <c r="P158" i="8"/>
  <c r="P116" i="8"/>
  <c r="P46" i="8"/>
  <c r="P86" i="8"/>
  <c r="P268" i="8"/>
  <c r="P204" i="8"/>
  <c r="P70" i="8"/>
  <c r="P196" i="8"/>
  <c r="P26" i="8"/>
  <c r="P44" i="8"/>
  <c r="P164" i="8"/>
  <c r="P76" i="8"/>
  <c r="P250" i="8"/>
  <c r="P106" i="8"/>
  <c r="P50" i="8"/>
  <c r="P194" i="8"/>
  <c r="P272" i="8"/>
  <c r="P170" i="8"/>
  <c r="P114" i="8"/>
  <c r="P160" i="8"/>
  <c r="P248" i="8"/>
  <c r="P264" i="8"/>
  <c r="P168" i="8"/>
  <c r="P192" i="8"/>
  <c r="P56" i="8"/>
  <c r="P88" i="8"/>
  <c r="P80" i="8"/>
  <c r="P16" i="8"/>
  <c r="P190" i="8"/>
  <c r="P110" i="8"/>
  <c r="P24" i="8"/>
  <c r="P198" i="8"/>
  <c r="P20" i="8"/>
  <c r="P142" i="8"/>
  <c r="P214" i="8"/>
  <c r="P150" i="8"/>
  <c r="P84" i="8"/>
  <c r="P30" i="8"/>
  <c r="P78" i="8"/>
  <c r="P236" i="8"/>
  <c r="P188" i="8"/>
  <c r="P292" i="8"/>
  <c r="P132" i="8"/>
  <c r="P172" i="8"/>
  <c r="P178" i="8"/>
  <c r="P140" i="8"/>
  <c r="P36" i="8"/>
  <c r="P234" i="8"/>
  <c r="P186" i="8"/>
  <c r="P90" i="8"/>
  <c r="P242" i="8"/>
  <c r="P162" i="8"/>
  <c r="P274" i="8"/>
  <c r="P146" i="8"/>
  <c r="P74" i="8"/>
  <c r="P64" i="8"/>
  <c r="P232" i="8"/>
  <c r="P240" i="8"/>
  <c r="P224" i="8"/>
  <c r="P184" i="8"/>
  <c r="P48" i="8"/>
  <c r="P72" i="8"/>
  <c r="P112" i="8"/>
  <c r="P174" i="8"/>
  <c r="P102" i="8"/>
  <c r="P286" i="8"/>
  <c r="P134" i="8"/>
  <c r="P270" i="8"/>
  <c r="P278" i="8"/>
  <c r="P182" i="8"/>
  <c r="P276" i="8"/>
  <c r="P176" i="8"/>
  <c r="P244" i="8"/>
  <c r="P54" i="8"/>
  <c r="P228" i="8"/>
  <c r="P100" i="8"/>
  <c r="P284" i="8"/>
  <c r="P28" i="8"/>
  <c r="P156" i="8"/>
  <c r="P98" i="8"/>
  <c r="P124" i="8"/>
  <c r="P282" i="8"/>
  <c r="P226" i="8"/>
  <c r="P82" i="8"/>
  <c r="P66" i="8"/>
  <c r="P210" i="8"/>
  <c r="P138" i="8"/>
  <c r="P258" i="8"/>
  <c r="P130" i="8"/>
  <c r="P40" i="8"/>
  <c r="P280" i="8"/>
  <c r="P104" i="8"/>
  <c r="P216" i="8"/>
  <c r="P152" i="8"/>
  <c r="P144" i="8"/>
  <c r="P136" i="8"/>
  <c r="P32" i="8"/>
  <c r="P12" i="8"/>
  <c r="P126" i="8"/>
  <c r="P94" i="8"/>
  <c r="P246" i="8"/>
  <c r="P260" i="8"/>
  <c r="P262" i="8"/>
  <c r="P254" i="8"/>
  <c r="P166" i="8"/>
  <c r="P220" i="8"/>
  <c r="P62" i="8"/>
  <c r="P60" i="8"/>
  <c r="P38" i="8"/>
  <c r="P212" i="8"/>
  <c r="P68" i="8"/>
  <c r="P252" i="8"/>
  <c r="P290" i="8"/>
  <c r="P108" i="8"/>
  <c r="P180" i="8"/>
  <c r="P92" i="8"/>
  <c r="P266" i="8"/>
  <c r="P148" i="8"/>
  <c r="P154" i="8"/>
  <c r="P58" i="8"/>
  <c r="P202" i="8"/>
  <c r="P42" i="8"/>
  <c r="P218" i="8"/>
  <c r="P122" i="8"/>
  <c r="P34" i="8"/>
  <c r="P256" i="8"/>
  <c r="P288" i="8"/>
  <c r="P208" i="8"/>
  <c r="P200" i="8"/>
  <c r="P120" i="8"/>
  <c r="P128" i="8"/>
  <c r="P96" i="8"/>
  <c r="P14" i="8"/>
  <c r="J38" i="1"/>
  <c r="P6" i="8"/>
  <c r="R8" i="8"/>
  <c r="Q5" i="8"/>
  <c r="Q7" i="8"/>
  <c r="M10" i="9"/>
  <c r="L9" i="9"/>
  <c r="L13" i="9"/>
  <c r="L12" i="9" s="1"/>
  <c r="L40" i="1"/>
  <c r="K37" i="1"/>
  <c r="K36" i="1"/>
  <c r="K39" i="1"/>
  <c r="R4" i="8" l="1"/>
  <c r="Q52" i="8"/>
  <c r="Q246" i="8"/>
  <c r="Q174" i="8"/>
  <c r="Q22" i="8"/>
  <c r="Q230" i="8"/>
  <c r="Q24" i="8"/>
  <c r="Q126" i="8"/>
  <c r="Q94" i="8"/>
  <c r="Q238" i="8"/>
  <c r="Q196" i="8"/>
  <c r="Q268" i="8"/>
  <c r="Q38" i="8"/>
  <c r="Q252" i="8"/>
  <c r="Q172" i="8"/>
  <c r="Q260" i="8"/>
  <c r="Q124" i="8"/>
  <c r="Q218" i="8"/>
  <c r="Q264" i="8"/>
  <c r="Q156" i="8"/>
  <c r="Q100" i="8"/>
  <c r="Q36" i="8"/>
  <c r="Q170" i="8"/>
  <c r="Q90" i="8"/>
  <c r="Q258" i="8"/>
  <c r="Q130" i="8"/>
  <c r="Q176" i="8"/>
  <c r="Q138" i="8"/>
  <c r="Q58" i="8"/>
  <c r="Q240" i="8"/>
  <c r="Q272" i="8"/>
  <c r="Q96" i="8"/>
  <c r="Q152" i="8"/>
  <c r="Q216" i="8"/>
  <c r="Q104" i="8"/>
  <c r="Q48" i="8"/>
  <c r="Q40" i="8"/>
  <c r="Q16" i="8"/>
  <c r="Q222" i="8"/>
  <c r="Q142" i="8"/>
  <c r="Q20" i="8"/>
  <c r="Q214" i="8"/>
  <c r="Q262" i="8"/>
  <c r="Q118" i="8"/>
  <c r="Q86" i="8"/>
  <c r="Q166" i="8"/>
  <c r="Q282" i="8"/>
  <c r="Q236" i="8"/>
  <c r="Q292" i="8"/>
  <c r="Q220" i="8"/>
  <c r="Q140" i="8"/>
  <c r="Q244" i="8"/>
  <c r="Q92" i="8"/>
  <c r="Q202" i="8"/>
  <c r="Q164" i="8"/>
  <c r="Q148" i="8"/>
  <c r="Q84" i="8"/>
  <c r="Q114" i="8"/>
  <c r="Q162" i="8"/>
  <c r="Q66" i="8"/>
  <c r="Q242" i="8"/>
  <c r="Q106" i="8"/>
  <c r="Q290" i="8"/>
  <c r="Q122" i="8"/>
  <c r="Q42" i="8"/>
  <c r="Q200" i="8"/>
  <c r="Q208" i="8"/>
  <c r="Q224" i="8"/>
  <c r="Q120" i="8"/>
  <c r="Q144" i="8"/>
  <c r="Q88" i="8"/>
  <c r="Q80" i="8"/>
  <c r="Q14" i="8"/>
  <c r="Q206" i="8"/>
  <c r="Q134" i="8"/>
  <c r="Q270" i="8"/>
  <c r="Q150" i="8"/>
  <c r="Q198" i="8"/>
  <c r="Q110" i="8"/>
  <c r="Q70" i="8"/>
  <c r="Q158" i="8"/>
  <c r="Q46" i="8"/>
  <c r="Q28" i="8"/>
  <c r="Q284" i="8"/>
  <c r="Q188" i="8"/>
  <c r="Q234" i="8"/>
  <c r="Q228" i="8"/>
  <c r="Q76" i="8"/>
  <c r="Q194" i="8"/>
  <c r="Q108" i="8"/>
  <c r="Q132" i="8"/>
  <c r="Q68" i="8"/>
  <c r="Q186" i="8"/>
  <c r="Q154" i="8"/>
  <c r="Q256" i="8"/>
  <c r="Q226" i="8"/>
  <c r="Q82" i="8"/>
  <c r="Q274" i="8"/>
  <c r="Q74" i="8"/>
  <c r="Q26" i="8"/>
  <c r="Q50" i="8"/>
  <c r="Q168" i="8"/>
  <c r="Q192" i="8"/>
  <c r="Q32" i="8"/>
  <c r="Q136" i="8"/>
  <c r="Q72" i="8"/>
  <c r="Q112" i="8"/>
  <c r="Q12" i="8"/>
  <c r="Q278" i="8"/>
  <c r="Q190" i="8"/>
  <c r="Q78" i="8"/>
  <c r="Q254" i="8"/>
  <c r="Q18" i="8"/>
  <c r="Q182" i="8"/>
  <c r="Q102" i="8"/>
  <c r="Q286" i="8"/>
  <c r="Q212" i="8"/>
  <c r="Q30" i="8"/>
  <c r="Q54" i="8"/>
  <c r="Q276" i="8"/>
  <c r="Q180" i="8"/>
  <c r="Q62" i="8"/>
  <c r="Q204" i="8"/>
  <c r="Q98" i="8"/>
  <c r="Q44" i="8"/>
  <c r="Q116" i="8"/>
  <c r="Q60" i="8"/>
  <c r="Q178" i="8"/>
  <c r="Q146" i="8"/>
  <c r="Q266" i="8"/>
  <c r="Q210" i="8"/>
  <c r="Q248" i="8"/>
  <c r="Q250" i="8"/>
  <c r="Q288" i="8"/>
  <c r="Q280" i="8"/>
  <c r="Q34" i="8"/>
  <c r="Q160" i="8"/>
  <c r="Q184" i="8"/>
  <c r="Q232" i="8"/>
  <c r="Q128" i="8"/>
  <c r="Q64" i="8"/>
  <c r="Q56" i="8"/>
  <c r="Q10" i="8"/>
  <c r="Q6" i="8"/>
  <c r="S8" i="8"/>
  <c r="R7" i="8"/>
  <c r="R5" i="8"/>
  <c r="M13" i="9"/>
  <c r="M12" i="9" s="1"/>
  <c r="N10" i="9"/>
  <c r="M9" i="9"/>
  <c r="K38" i="1"/>
  <c r="M40" i="1"/>
  <c r="L39" i="1"/>
  <c r="L36" i="1"/>
  <c r="L37" i="1"/>
  <c r="S4" i="8" l="1"/>
  <c r="S52" i="8"/>
  <c r="R52" i="8"/>
  <c r="R286" i="8"/>
  <c r="R142" i="8"/>
  <c r="R238" i="8"/>
  <c r="R126" i="8"/>
  <c r="R94" i="8"/>
  <c r="R246" i="8"/>
  <c r="R182" i="8"/>
  <c r="R134" i="8"/>
  <c r="R46" i="8"/>
  <c r="R268" i="8"/>
  <c r="R274" i="8"/>
  <c r="R260" i="8"/>
  <c r="R78" i="8"/>
  <c r="R212" i="8"/>
  <c r="R108" i="8"/>
  <c r="R60" i="8"/>
  <c r="R180" i="8"/>
  <c r="R66" i="8"/>
  <c r="R76" i="8"/>
  <c r="R242" i="8"/>
  <c r="R154" i="8"/>
  <c r="R106" i="8"/>
  <c r="R162" i="8"/>
  <c r="R218" i="8"/>
  <c r="R130" i="8"/>
  <c r="R58" i="8"/>
  <c r="R288" i="8"/>
  <c r="R34" i="8"/>
  <c r="R264" i="8"/>
  <c r="R224" i="8"/>
  <c r="R184" i="8"/>
  <c r="R104" i="8"/>
  <c r="R40" i="8"/>
  <c r="R48" i="8"/>
  <c r="R16" i="8"/>
  <c r="R206" i="8"/>
  <c r="R292" i="8"/>
  <c r="R230" i="8"/>
  <c r="R118" i="8"/>
  <c r="R86" i="8"/>
  <c r="R22" i="8"/>
  <c r="R174" i="8"/>
  <c r="R244" i="8"/>
  <c r="R30" i="8"/>
  <c r="R220" i="8"/>
  <c r="R234" i="8"/>
  <c r="R252" i="8"/>
  <c r="R70" i="8"/>
  <c r="R100" i="8"/>
  <c r="R170" i="8"/>
  <c r="R164" i="8"/>
  <c r="R172" i="8"/>
  <c r="R36" i="8"/>
  <c r="R226" i="8"/>
  <c r="R146" i="8"/>
  <c r="R90" i="8"/>
  <c r="R282" i="8"/>
  <c r="R210" i="8"/>
  <c r="R122" i="8"/>
  <c r="R50" i="8"/>
  <c r="R272" i="8"/>
  <c r="R280" i="8"/>
  <c r="R248" i="8"/>
  <c r="R216" i="8"/>
  <c r="R168" i="8"/>
  <c r="R88" i="8"/>
  <c r="R112" i="8"/>
  <c r="R32" i="8"/>
  <c r="R12" i="8"/>
  <c r="R20" i="8"/>
  <c r="R190" i="8"/>
  <c r="R18" i="8"/>
  <c r="R222" i="8"/>
  <c r="R110" i="8"/>
  <c r="R270" i="8"/>
  <c r="R254" i="8"/>
  <c r="R166" i="8"/>
  <c r="R228" i="8"/>
  <c r="R284" i="8"/>
  <c r="R204" i="8"/>
  <c r="R54" i="8"/>
  <c r="R196" i="8"/>
  <c r="R62" i="8"/>
  <c r="R28" i="8"/>
  <c r="R84" i="8"/>
  <c r="R98" i="8"/>
  <c r="R156" i="8"/>
  <c r="R124" i="8"/>
  <c r="R290" i="8"/>
  <c r="R82" i="8"/>
  <c r="R138" i="8"/>
  <c r="R208" i="8"/>
  <c r="R266" i="8"/>
  <c r="R194" i="8"/>
  <c r="R74" i="8"/>
  <c r="R42" i="8"/>
  <c r="R256" i="8"/>
  <c r="R192" i="8"/>
  <c r="R232" i="8"/>
  <c r="R160" i="8"/>
  <c r="R144" i="8"/>
  <c r="R72" i="8"/>
  <c r="R96" i="8"/>
  <c r="R136" i="8"/>
  <c r="R14" i="8"/>
  <c r="R24" i="8"/>
  <c r="R158" i="8"/>
  <c r="R278" i="8"/>
  <c r="R214" i="8"/>
  <c r="R102" i="8"/>
  <c r="R262" i="8"/>
  <c r="R198" i="8"/>
  <c r="R150" i="8"/>
  <c r="R148" i="8"/>
  <c r="R276" i="8"/>
  <c r="R44" i="8"/>
  <c r="R38" i="8"/>
  <c r="R132" i="8"/>
  <c r="R236" i="8"/>
  <c r="R116" i="8"/>
  <c r="R68" i="8"/>
  <c r="R188" i="8"/>
  <c r="R140" i="8"/>
  <c r="R92" i="8"/>
  <c r="R258" i="8"/>
  <c r="R186" i="8"/>
  <c r="R114" i="8"/>
  <c r="R202" i="8"/>
  <c r="R250" i="8"/>
  <c r="R178" i="8"/>
  <c r="R176" i="8"/>
  <c r="R26" i="8"/>
  <c r="R240" i="8"/>
  <c r="R152" i="8"/>
  <c r="R200" i="8"/>
  <c r="R120" i="8"/>
  <c r="R128" i="8"/>
  <c r="R56" i="8"/>
  <c r="R80" i="8"/>
  <c r="R64" i="8"/>
  <c r="R10" i="8"/>
  <c r="L38" i="1"/>
  <c r="R6" i="8"/>
  <c r="T8" i="8"/>
  <c r="T52" i="8" s="1"/>
  <c r="S7" i="8"/>
  <c r="S5" i="8"/>
  <c r="O10" i="9"/>
  <c r="N9" i="9"/>
  <c r="N13" i="9"/>
  <c r="N12" i="9" s="1"/>
  <c r="N40" i="1"/>
  <c r="M39" i="1"/>
  <c r="M37" i="1"/>
  <c r="M36" i="1"/>
  <c r="S12" i="8" l="1"/>
  <c r="T4" i="8"/>
  <c r="S238" i="8"/>
  <c r="S70" i="8"/>
  <c r="S150" i="8"/>
  <c r="S118" i="8"/>
  <c r="S30" i="8"/>
  <c r="S190" i="8"/>
  <c r="S20" i="8"/>
  <c r="S230" i="8"/>
  <c r="S220" i="8"/>
  <c r="S148" i="8"/>
  <c r="S252" i="8"/>
  <c r="S260" i="8"/>
  <c r="S76" i="8"/>
  <c r="S78" i="8"/>
  <c r="S266" i="8"/>
  <c r="S140" i="8"/>
  <c r="S66" i="8"/>
  <c r="S108" i="8"/>
  <c r="S92" i="8"/>
  <c r="S178" i="8"/>
  <c r="S290" i="8"/>
  <c r="S122" i="8"/>
  <c r="S258" i="8"/>
  <c r="S114" i="8"/>
  <c r="S42" i="8"/>
  <c r="S34" i="8"/>
  <c r="S272" i="8"/>
  <c r="S240" i="8"/>
  <c r="S216" i="8"/>
  <c r="S232" i="8"/>
  <c r="S144" i="8"/>
  <c r="S72" i="8"/>
  <c r="S56" i="8"/>
  <c r="S14" i="8"/>
  <c r="S222" i="8"/>
  <c r="S270" i="8"/>
  <c r="S142" i="8"/>
  <c r="S110" i="8"/>
  <c r="S22" i="8"/>
  <c r="S174" i="8"/>
  <c r="S18" i="8"/>
  <c r="S166" i="8"/>
  <c r="S212" i="8"/>
  <c r="S54" i="8"/>
  <c r="S196" i="8"/>
  <c r="S244" i="8"/>
  <c r="S242" i="8"/>
  <c r="S292" i="8"/>
  <c r="S226" i="8"/>
  <c r="S60" i="8"/>
  <c r="S172" i="8"/>
  <c r="S100" i="8"/>
  <c r="S90" i="8"/>
  <c r="S36" i="8"/>
  <c r="S170" i="8"/>
  <c r="S218" i="8"/>
  <c r="S74" i="8"/>
  <c r="S202" i="8"/>
  <c r="S106" i="8"/>
  <c r="S26" i="8"/>
  <c r="S168" i="8"/>
  <c r="S256" i="8"/>
  <c r="S224" i="8"/>
  <c r="S208" i="8"/>
  <c r="S120" i="8"/>
  <c r="S128" i="8"/>
  <c r="S136" i="8"/>
  <c r="S40" i="8"/>
  <c r="S10" i="8"/>
  <c r="S262" i="8"/>
  <c r="S214" i="8"/>
  <c r="S254" i="8"/>
  <c r="S134" i="8"/>
  <c r="S102" i="8"/>
  <c r="S286" i="8"/>
  <c r="S158" i="8"/>
  <c r="S24" i="8"/>
  <c r="S46" i="8"/>
  <c r="S204" i="8"/>
  <c r="S38" i="8"/>
  <c r="S44" i="8"/>
  <c r="S236" i="8"/>
  <c r="S234" i="8"/>
  <c r="S188" i="8"/>
  <c r="S146" i="8"/>
  <c r="S282" i="8"/>
  <c r="S132" i="8"/>
  <c r="S84" i="8"/>
  <c r="S156" i="8"/>
  <c r="S250" i="8"/>
  <c r="S154" i="8"/>
  <c r="S186" i="8"/>
  <c r="S264" i="8"/>
  <c r="S194" i="8"/>
  <c r="S98" i="8"/>
  <c r="S288" i="8"/>
  <c r="S160" i="8"/>
  <c r="S248" i="8"/>
  <c r="S192" i="8"/>
  <c r="S200" i="8"/>
  <c r="S64" i="8"/>
  <c r="S104" i="8"/>
  <c r="S96" i="8"/>
  <c r="S112" i="8"/>
  <c r="S246" i="8"/>
  <c r="S182" i="8"/>
  <c r="S198" i="8"/>
  <c r="S126" i="8"/>
  <c r="S94" i="8"/>
  <c r="S206" i="8"/>
  <c r="S284" i="8"/>
  <c r="S278" i="8"/>
  <c r="S268" i="8"/>
  <c r="S164" i="8"/>
  <c r="S276" i="8"/>
  <c r="S62" i="8"/>
  <c r="S228" i="8"/>
  <c r="S86" i="8"/>
  <c r="S28" i="8"/>
  <c r="S180" i="8"/>
  <c r="S82" i="8"/>
  <c r="S116" i="8"/>
  <c r="S68" i="8"/>
  <c r="S124" i="8"/>
  <c r="S210" i="8"/>
  <c r="S138" i="8"/>
  <c r="S162" i="8"/>
  <c r="S274" i="8"/>
  <c r="S130" i="8"/>
  <c r="S58" i="8"/>
  <c r="S280" i="8"/>
  <c r="S50" i="8"/>
  <c r="S176" i="8"/>
  <c r="S184" i="8"/>
  <c r="S152" i="8"/>
  <c r="S48" i="8"/>
  <c r="S88" i="8"/>
  <c r="S80" i="8"/>
  <c r="S32" i="8"/>
  <c r="S16" i="8"/>
  <c r="S6" i="8"/>
  <c r="U8" i="8"/>
  <c r="T5" i="8"/>
  <c r="T7" i="8"/>
  <c r="P10" i="9"/>
  <c r="O9" i="9"/>
  <c r="M38" i="1"/>
  <c r="O40" i="1"/>
  <c r="N36" i="1"/>
  <c r="N39" i="1"/>
  <c r="N37" i="1"/>
  <c r="N38" i="1" l="1"/>
  <c r="T12" i="8"/>
  <c r="U4" i="8"/>
  <c r="T230" i="8"/>
  <c r="T142" i="8"/>
  <c r="T20" i="8"/>
  <c r="T246" i="8"/>
  <c r="T158" i="8"/>
  <c r="T190" i="8"/>
  <c r="T110" i="8"/>
  <c r="T260" i="8"/>
  <c r="T244" i="8"/>
  <c r="T164" i="8"/>
  <c r="T30" i="8"/>
  <c r="T252" i="8"/>
  <c r="T54" i="8"/>
  <c r="T220" i="8"/>
  <c r="T156" i="8"/>
  <c r="T68" i="8"/>
  <c r="T194" i="8"/>
  <c r="T282" i="8"/>
  <c r="T108" i="8"/>
  <c r="T266" i="8"/>
  <c r="T138" i="8"/>
  <c r="T250" i="8"/>
  <c r="T170" i="8"/>
  <c r="T90" i="8"/>
  <c r="T202" i="8"/>
  <c r="T272" i="8"/>
  <c r="T58" i="8"/>
  <c r="T168" i="8"/>
  <c r="T240" i="8"/>
  <c r="T176" i="8"/>
  <c r="T184" i="8"/>
  <c r="T56" i="8"/>
  <c r="T88" i="8"/>
  <c r="T96" i="8"/>
  <c r="T18" i="8"/>
  <c r="T214" i="8"/>
  <c r="T78" i="8"/>
  <c r="T24" i="8"/>
  <c r="T222" i="8"/>
  <c r="T134" i="8"/>
  <c r="T166" i="8"/>
  <c r="T102" i="8"/>
  <c r="T182" i="8"/>
  <c r="T212" i="8"/>
  <c r="T36" i="8"/>
  <c r="T292" i="8"/>
  <c r="T218" i="8"/>
  <c r="T38" i="8"/>
  <c r="T204" i="8"/>
  <c r="T148" i="8"/>
  <c r="T140" i="8"/>
  <c r="T122" i="8"/>
  <c r="T100" i="8"/>
  <c r="T210" i="8"/>
  <c r="T98" i="8"/>
  <c r="T242" i="8"/>
  <c r="T146" i="8"/>
  <c r="T152" i="8"/>
  <c r="T130" i="8"/>
  <c r="T288" i="8"/>
  <c r="T42" i="8"/>
  <c r="T50" i="8"/>
  <c r="T232" i="8"/>
  <c r="T160" i="8"/>
  <c r="T136" i="8"/>
  <c r="T40" i="8"/>
  <c r="T72" i="8"/>
  <c r="T80" i="8"/>
  <c r="T14" i="8"/>
  <c r="T262" i="8"/>
  <c r="T174" i="8"/>
  <c r="T62" i="8"/>
  <c r="T286" i="8"/>
  <c r="T206" i="8"/>
  <c r="T278" i="8"/>
  <c r="T126" i="8"/>
  <c r="T94" i="8"/>
  <c r="T196" i="8"/>
  <c r="T188" i="8"/>
  <c r="T70" i="8"/>
  <c r="T276" i="8"/>
  <c r="T186" i="8"/>
  <c r="T236" i="8"/>
  <c r="T290" i="8"/>
  <c r="T116" i="8"/>
  <c r="T44" i="8"/>
  <c r="T132" i="8"/>
  <c r="T192" i="8"/>
  <c r="T92" i="8"/>
  <c r="T162" i="8"/>
  <c r="T82" i="8"/>
  <c r="T226" i="8"/>
  <c r="T114" i="8"/>
  <c r="T258" i="8"/>
  <c r="T66" i="8"/>
  <c r="T264" i="8"/>
  <c r="T26" i="8"/>
  <c r="T34" i="8"/>
  <c r="T224" i="8"/>
  <c r="T216" i="8"/>
  <c r="T120" i="8"/>
  <c r="T128" i="8"/>
  <c r="T48" i="8"/>
  <c r="T64" i="8"/>
  <c r="T10" i="8"/>
  <c r="T238" i="8"/>
  <c r="T150" i="8"/>
  <c r="T22" i="8"/>
  <c r="T270" i="8"/>
  <c r="T198" i="8"/>
  <c r="T254" i="8"/>
  <c r="T118" i="8"/>
  <c r="T86" i="8"/>
  <c r="T284" i="8"/>
  <c r="T180" i="8"/>
  <c r="T46" i="8"/>
  <c r="T268" i="8"/>
  <c r="T74" i="8"/>
  <c r="T228" i="8"/>
  <c r="T172" i="8"/>
  <c r="T84" i="8"/>
  <c r="T28" i="8"/>
  <c r="T60" i="8"/>
  <c r="T124" i="8"/>
  <c r="T76" i="8"/>
  <c r="T154" i="8"/>
  <c r="T274" i="8"/>
  <c r="T178" i="8"/>
  <c r="T106" i="8"/>
  <c r="T234" i="8"/>
  <c r="T280" i="8"/>
  <c r="T208" i="8"/>
  <c r="T256" i="8"/>
  <c r="T248" i="8"/>
  <c r="T144" i="8"/>
  <c r="T200" i="8"/>
  <c r="T112" i="8"/>
  <c r="T104" i="8"/>
  <c r="T32" i="8"/>
  <c r="T16" i="8"/>
  <c r="T6" i="8"/>
  <c r="V8" i="8"/>
  <c r="U7" i="8"/>
  <c r="U5" i="8"/>
  <c r="P9" i="9"/>
  <c r="Q10" i="9"/>
  <c r="O13" i="9"/>
  <c r="O12" i="9" s="1"/>
  <c r="P40" i="1"/>
  <c r="O37" i="1"/>
  <c r="O39" i="1"/>
  <c r="O36" i="1"/>
  <c r="U52" i="8" l="1"/>
  <c r="U34" i="8"/>
  <c r="V4" i="8"/>
  <c r="U20" i="8"/>
  <c r="U108" i="8"/>
  <c r="U204" i="8"/>
  <c r="U148" i="8"/>
  <c r="U68" i="8"/>
  <c r="U132" i="8"/>
  <c r="U236" i="8"/>
  <c r="U196" i="8"/>
  <c r="U76" i="8"/>
  <c r="U158" i="8"/>
  <c r="U238" i="8"/>
  <c r="U190" i="8"/>
  <c r="U246" i="8"/>
  <c r="U150" i="8"/>
  <c r="U166" i="8"/>
  <c r="U70" i="8"/>
  <c r="U46" i="8"/>
  <c r="U78" i="8"/>
  <c r="U184" i="8"/>
  <c r="U14" i="8"/>
  <c r="U288" i="8"/>
  <c r="U224" i="8"/>
  <c r="U120" i="8"/>
  <c r="U56" i="8"/>
  <c r="U152" i="8"/>
  <c r="U96" i="8"/>
  <c r="U242" i="8"/>
  <c r="U24" i="8"/>
  <c r="U258" i="8"/>
  <c r="U170" i="8"/>
  <c r="U210" i="8"/>
  <c r="U154" i="8"/>
  <c r="U130" i="8"/>
  <c r="U74" i="8"/>
  <c r="U82" i="8"/>
  <c r="U284" i="8"/>
  <c r="U36" i="8"/>
  <c r="U188" i="8"/>
  <c r="U116" i="8"/>
  <c r="U292" i="8"/>
  <c r="U228" i="8"/>
  <c r="U140" i="8"/>
  <c r="U60" i="8"/>
  <c r="U28" i="8"/>
  <c r="U222" i="8"/>
  <c r="U182" i="8"/>
  <c r="U230" i="8"/>
  <c r="U134" i="8"/>
  <c r="U118" i="8"/>
  <c r="U30" i="8"/>
  <c r="U126" i="8"/>
  <c r="U248" i="8"/>
  <c r="U176" i="8"/>
  <c r="U280" i="8"/>
  <c r="U272" i="8"/>
  <c r="U216" i="8"/>
  <c r="U104" i="8"/>
  <c r="U40" i="8"/>
  <c r="U144" i="8"/>
  <c r="U80" i="8"/>
  <c r="U282" i="8"/>
  <c r="U16" i="8"/>
  <c r="U234" i="8"/>
  <c r="U226" i="8"/>
  <c r="U178" i="8"/>
  <c r="U138" i="8"/>
  <c r="U122" i="8"/>
  <c r="U26" i="8"/>
  <c r="U18" i="8"/>
  <c r="U10" i="8"/>
  <c r="U268" i="8"/>
  <c r="U260" i="8"/>
  <c r="U164" i="8"/>
  <c r="U100" i="8"/>
  <c r="U12" i="8"/>
  <c r="U276" i="8"/>
  <c r="U220" i="8"/>
  <c r="U124" i="8"/>
  <c r="U44" i="8"/>
  <c r="U286" i="8"/>
  <c r="U214" i="8"/>
  <c r="U270" i="8"/>
  <c r="U206" i="8"/>
  <c r="U54" i="8"/>
  <c r="U102" i="8"/>
  <c r="U142" i="8"/>
  <c r="U110" i="8"/>
  <c r="U200" i="8"/>
  <c r="U168" i="8"/>
  <c r="U232" i="8"/>
  <c r="U256" i="8"/>
  <c r="U208" i="8"/>
  <c r="U88" i="8"/>
  <c r="U160" i="8"/>
  <c r="U128" i="8"/>
  <c r="U48" i="8"/>
  <c r="U250" i="8"/>
  <c r="U274" i="8"/>
  <c r="U194" i="8"/>
  <c r="U218" i="8"/>
  <c r="U162" i="8"/>
  <c r="U114" i="8"/>
  <c r="U106" i="8"/>
  <c r="U58" i="8"/>
  <c r="U66" i="8"/>
  <c r="U172" i="8"/>
  <c r="U252" i="8"/>
  <c r="U156" i="8"/>
  <c r="U84" i="8"/>
  <c r="U180" i="8"/>
  <c r="U244" i="8"/>
  <c r="U212" i="8"/>
  <c r="U92" i="8"/>
  <c r="U278" i="8"/>
  <c r="U262" i="8"/>
  <c r="U198" i="8"/>
  <c r="U254" i="8"/>
  <c r="U174" i="8"/>
  <c r="U38" i="8"/>
  <c r="U86" i="8"/>
  <c r="U62" i="8"/>
  <c r="U94" i="8"/>
  <c r="U192" i="8"/>
  <c r="U22" i="8"/>
  <c r="U264" i="8"/>
  <c r="U240" i="8"/>
  <c r="U136" i="8"/>
  <c r="U72" i="8"/>
  <c r="U32" i="8"/>
  <c r="U112" i="8"/>
  <c r="U64" i="8"/>
  <c r="U290" i="8"/>
  <c r="U266" i="8"/>
  <c r="U186" i="8"/>
  <c r="U202" i="8"/>
  <c r="U146" i="8"/>
  <c r="U98" i="8"/>
  <c r="U90" i="8"/>
  <c r="U42" i="8"/>
  <c r="U50" i="8"/>
  <c r="U6" i="8"/>
  <c r="W8" i="8"/>
  <c r="V7" i="8"/>
  <c r="V5" i="8"/>
  <c r="R10" i="9"/>
  <c r="Q9" i="9"/>
  <c r="P13" i="9"/>
  <c r="P12" i="9" s="1"/>
  <c r="O38" i="1"/>
  <c r="Q40" i="1"/>
  <c r="P36" i="1"/>
  <c r="P37" i="1"/>
  <c r="P39" i="1"/>
  <c r="V52" i="8" l="1"/>
  <c r="V10" i="8"/>
  <c r="W4" i="8"/>
  <c r="V188" i="8"/>
  <c r="V108" i="8"/>
  <c r="V236" i="8"/>
  <c r="V180" i="8"/>
  <c r="V284" i="8"/>
  <c r="V84" i="8"/>
  <c r="V260" i="8"/>
  <c r="V204" i="8"/>
  <c r="V286" i="8"/>
  <c r="V190" i="8"/>
  <c r="V206" i="8"/>
  <c r="V222" i="8"/>
  <c r="V46" i="8"/>
  <c r="V94" i="8"/>
  <c r="V134" i="8"/>
  <c r="V102" i="8"/>
  <c r="V240" i="8"/>
  <c r="V22" i="8"/>
  <c r="V192" i="8"/>
  <c r="V280" i="8"/>
  <c r="V176" i="8"/>
  <c r="V96" i="8"/>
  <c r="V24" i="8"/>
  <c r="V120" i="8"/>
  <c r="V64" i="8"/>
  <c r="V234" i="8"/>
  <c r="V258" i="8"/>
  <c r="V266" i="8"/>
  <c r="V162" i="8"/>
  <c r="V178" i="8"/>
  <c r="V122" i="8"/>
  <c r="V130" i="8"/>
  <c r="V66" i="8"/>
  <c r="V74" i="8"/>
  <c r="V164" i="8"/>
  <c r="V92" i="8"/>
  <c r="V220" i="8"/>
  <c r="V140" i="8"/>
  <c r="V268" i="8"/>
  <c r="V68" i="8"/>
  <c r="V252" i="8"/>
  <c r="V172" i="8"/>
  <c r="V278" i="8"/>
  <c r="V254" i="8"/>
  <c r="V182" i="8"/>
  <c r="V198" i="8"/>
  <c r="V174" i="8"/>
  <c r="V166" i="8"/>
  <c r="V78" i="8"/>
  <c r="V54" i="8"/>
  <c r="V86" i="8"/>
  <c r="V208" i="8"/>
  <c r="V14" i="8"/>
  <c r="V184" i="8"/>
  <c r="V264" i="8"/>
  <c r="V168" i="8"/>
  <c r="V80" i="8"/>
  <c r="V160" i="8"/>
  <c r="V104" i="8"/>
  <c r="V144" i="8"/>
  <c r="V274" i="8"/>
  <c r="V242" i="8"/>
  <c r="V226" i="8"/>
  <c r="V218" i="8"/>
  <c r="V170" i="8"/>
  <c r="V106" i="8"/>
  <c r="V114" i="8"/>
  <c r="V18" i="8"/>
  <c r="V26" i="8"/>
  <c r="V156" i="8"/>
  <c r="V76" i="8"/>
  <c r="V212" i="8"/>
  <c r="V60" i="8"/>
  <c r="V116" i="8"/>
  <c r="V12" i="8"/>
  <c r="V244" i="8"/>
  <c r="V148" i="8"/>
  <c r="V270" i="8"/>
  <c r="V246" i="8"/>
  <c r="V36" i="8"/>
  <c r="V28" i="8"/>
  <c r="V142" i="8"/>
  <c r="V126" i="8"/>
  <c r="V158" i="8"/>
  <c r="V38" i="8"/>
  <c r="V70" i="8"/>
  <c r="V200" i="8"/>
  <c r="V272" i="8"/>
  <c r="V224" i="8"/>
  <c r="V248" i="8"/>
  <c r="V128" i="8"/>
  <c r="V56" i="8"/>
  <c r="V152" i="8"/>
  <c r="V88" i="8"/>
  <c r="V48" i="8"/>
  <c r="V250" i="8"/>
  <c r="V16" i="8"/>
  <c r="V210" i="8"/>
  <c r="V202" i="8"/>
  <c r="V154" i="8"/>
  <c r="V90" i="8"/>
  <c r="V98" i="8"/>
  <c r="V50" i="8"/>
  <c r="V58" i="8"/>
  <c r="V6" i="8"/>
  <c r="V20" i="8"/>
  <c r="V124" i="8"/>
  <c r="V292" i="8"/>
  <c r="V196" i="8"/>
  <c r="V44" i="8"/>
  <c r="V100" i="8"/>
  <c r="V276" i="8"/>
  <c r="V228" i="8"/>
  <c r="V132" i="8"/>
  <c r="V262" i="8"/>
  <c r="V230" i="8"/>
  <c r="V214" i="8"/>
  <c r="V238" i="8"/>
  <c r="V62" i="8"/>
  <c r="V110" i="8"/>
  <c r="V150" i="8"/>
  <c r="V118" i="8"/>
  <c r="V256" i="8"/>
  <c r="V30" i="8"/>
  <c r="V216" i="8"/>
  <c r="V288" i="8"/>
  <c r="V232" i="8"/>
  <c r="V112" i="8"/>
  <c r="V40" i="8"/>
  <c r="V136" i="8"/>
  <c r="V72" i="8"/>
  <c r="V32" i="8"/>
  <c r="V282" i="8"/>
  <c r="V290" i="8"/>
  <c r="V186" i="8"/>
  <c r="V194" i="8"/>
  <c r="V146" i="8"/>
  <c r="V138" i="8"/>
  <c r="V82" i="8"/>
  <c r="V34" i="8"/>
  <c r="V42" i="8"/>
  <c r="X8" i="8"/>
  <c r="W7" i="8"/>
  <c r="W5" i="8"/>
  <c r="S10" i="9"/>
  <c r="R13" i="9" s="1"/>
  <c r="R12" i="9" s="1"/>
  <c r="R9" i="9"/>
  <c r="Q13" i="9"/>
  <c r="Q12" i="9" s="1"/>
  <c r="P38" i="1"/>
  <c r="R40" i="1"/>
  <c r="Q39" i="1"/>
  <c r="Q36" i="1"/>
  <c r="Q37" i="1"/>
  <c r="W52" i="8" l="1"/>
  <c r="W14" i="8"/>
  <c r="X4" i="8"/>
  <c r="W270" i="8"/>
  <c r="W22" i="8"/>
  <c r="W174" i="8"/>
  <c r="W214" i="8"/>
  <c r="W142" i="8"/>
  <c r="W246" i="8"/>
  <c r="W126" i="8"/>
  <c r="W94" i="8"/>
  <c r="W140" i="8"/>
  <c r="W70" i="8"/>
  <c r="W236" i="8"/>
  <c r="W268" i="8"/>
  <c r="W164" i="8"/>
  <c r="W204" i="8"/>
  <c r="W124" i="8"/>
  <c r="W290" i="8"/>
  <c r="W148" i="8"/>
  <c r="W44" i="8"/>
  <c r="W156" i="8"/>
  <c r="W68" i="8"/>
  <c r="W90" i="8"/>
  <c r="W240" i="8"/>
  <c r="W210" i="8"/>
  <c r="W122" i="8"/>
  <c r="W248" i="8"/>
  <c r="W170" i="8"/>
  <c r="W18" i="8"/>
  <c r="W112" i="8"/>
  <c r="W50" i="8"/>
  <c r="W272" i="8"/>
  <c r="W224" i="8"/>
  <c r="W96" i="8"/>
  <c r="W120" i="8"/>
  <c r="W88" i="8"/>
  <c r="W40" i="8"/>
  <c r="W262" i="8"/>
  <c r="W286" i="8"/>
  <c r="W166" i="8"/>
  <c r="W206" i="8"/>
  <c r="W30" i="8"/>
  <c r="W158" i="8"/>
  <c r="W118" i="8"/>
  <c r="W86" i="8"/>
  <c r="W218" i="8"/>
  <c r="W62" i="8"/>
  <c r="W180" i="8"/>
  <c r="W244" i="8"/>
  <c r="W260" i="8"/>
  <c r="W108" i="8"/>
  <c r="W92" i="8"/>
  <c r="W106" i="8"/>
  <c r="W132" i="8"/>
  <c r="W28" i="8"/>
  <c r="W116" i="8"/>
  <c r="W274" i="8"/>
  <c r="W194" i="8"/>
  <c r="W208" i="8"/>
  <c r="W178" i="8"/>
  <c r="W114" i="8"/>
  <c r="W160" i="8"/>
  <c r="W130" i="8"/>
  <c r="W280" i="8"/>
  <c r="W216" i="8"/>
  <c r="W42" i="8"/>
  <c r="W184" i="8"/>
  <c r="W200" i="8"/>
  <c r="W32" i="8"/>
  <c r="W64" i="8"/>
  <c r="W72" i="8"/>
  <c r="W12" i="8"/>
  <c r="W190" i="8"/>
  <c r="W238" i="8"/>
  <c r="W20" i="8"/>
  <c r="W198" i="8"/>
  <c r="W276" i="8"/>
  <c r="W150" i="8"/>
  <c r="W110" i="8"/>
  <c r="W284" i="8"/>
  <c r="W202" i="8"/>
  <c r="W54" i="8"/>
  <c r="W242" i="8"/>
  <c r="W212" i="8"/>
  <c r="W252" i="8"/>
  <c r="W250" i="8"/>
  <c r="W76" i="8"/>
  <c r="W34" i="8"/>
  <c r="W60" i="8"/>
  <c r="W154" i="8"/>
  <c r="W100" i="8"/>
  <c r="W234" i="8"/>
  <c r="W138" i="8"/>
  <c r="W266" i="8"/>
  <c r="W162" i="8"/>
  <c r="W74" i="8"/>
  <c r="W282" i="8"/>
  <c r="W98" i="8"/>
  <c r="W256" i="8"/>
  <c r="W136" i="8"/>
  <c r="W26" i="8"/>
  <c r="W152" i="8"/>
  <c r="W176" i="8"/>
  <c r="W144" i="8"/>
  <c r="W128" i="8"/>
  <c r="W56" i="8"/>
  <c r="W10" i="8"/>
  <c r="W6" i="8"/>
  <c r="W278" i="8"/>
  <c r="W46" i="8"/>
  <c r="W230" i="8"/>
  <c r="W222" i="8"/>
  <c r="W182" i="8"/>
  <c r="W254" i="8"/>
  <c r="W134" i="8"/>
  <c r="W102" i="8"/>
  <c r="W228" i="8"/>
  <c r="W78" i="8"/>
  <c r="W38" i="8"/>
  <c r="W292" i="8"/>
  <c r="W196" i="8"/>
  <c r="W220" i="8"/>
  <c r="W188" i="8"/>
  <c r="W36" i="8"/>
  <c r="W172" i="8"/>
  <c r="W66" i="8"/>
  <c r="W84" i="8"/>
  <c r="W226" i="8"/>
  <c r="W264" i="8"/>
  <c r="W258" i="8"/>
  <c r="W146" i="8"/>
  <c r="W58" i="8"/>
  <c r="W186" i="8"/>
  <c r="W82" i="8"/>
  <c r="W192" i="8"/>
  <c r="W80" i="8"/>
  <c r="W288" i="8"/>
  <c r="W232" i="8"/>
  <c r="W168" i="8"/>
  <c r="W24" i="8"/>
  <c r="W104" i="8"/>
  <c r="W48" i="8"/>
  <c r="W16" i="8"/>
  <c r="Q38" i="1"/>
  <c r="Y8" i="8"/>
  <c r="X5" i="8"/>
  <c r="X7" i="8"/>
  <c r="T10" i="9"/>
  <c r="S13" i="9" s="1"/>
  <c r="S12" i="9" s="1"/>
  <c r="S9" i="9"/>
  <c r="S40" i="1"/>
  <c r="R36" i="1"/>
  <c r="R39" i="1"/>
  <c r="R37" i="1"/>
  <c r="Y4" i="8" l="1"/>
  <c r="X52" i="8"/>
  <c r="X254" i="8"/>
  <c r="X86" i="8"/>
  <c r="X278" i="8"/>
  <c r="X158" i="8"/>
  <c r="X222" i="8"/>
  <c r="X126" i="8"/>
  <c r="X94" i="8"/>
  <c r="X246" i="8"/>
  <c r="X46" i="8"/>
  <c r="X196" i="8"/>
  <c r="X22" i="8"/>
  <c r="X276" i="8"/>
  <c r="X204" i="8"/>
  <c r="X266" i="8"/>
  <c r="X188" i="8"/>
  <c r="X116" i="8"/>
  <c r="X68" i="8"/>
  <c r="X28" i="8"/>
  <c r="X162" i="8"/>
  <c r="X226" i="8"/>
  <c r="X178" i="8"/>
  <c r="X210" i="8"/>
  <c r="X194" i="8"/>
  <c r="X130" i="8"/>
  <c r="X72" i="8"/>
  <c r="X26" i="8"/>
  <c r="X240" i="8"/>
  <c r="X34" i="8"/>
  <c r="X200" i="8"/>
  <c r="X176" i="8"/>
  <c r="X192" i="8"/>
  <c r="X80" i="8"/>
  <c r="X40" i="8"/>
  <c r="X32" i="8"/>
  <c r="X14" i="8"/>
  <c r="X238" i="8"/>
  <c r="X78" i="8"/>
  <c r="X230" i="8"/>
  <c r="X30" i="8"/>
  <c r="X190" i="8"/>
  <c r="X118" i="8"/>
  <c r="X70" i="8"/>
  <c r="X206" i="8"/>
  <c r="X292" i="8"/>
  <c r="X156" i="8"/>
  <c r="X244" i="8"/>
  <c r="X284" i="8"/>
  <c r="X140" i="8"/>
  <c r="X148" i="8"/>
  <c r="X180" i="8"/>
  <c r="X108" i="8"/>
  <c r="X60" i="8"/>
  <c r="X282" i="8"/>
  <c r="X146" i="8"/>
  <c r="X290" i="8"/>
  <c r="X202" i="8"/>
  <c r="X106" i="8"/>
  <c r="X122" i="8"/>
  <c r="X186" i="8"/>
  <c r="X114" i="8"/>
  <c r="X58" i="8"/>
  <c r="X18" i="8"/>
  <c r="X208" i="8"/>
  <c r="X288" i="8"/>
  <c r="X184" i="8"/>
  <c r="X136" i="8"/>
  <c r="X168" i="8"/>
  <c r="X96" i="8"/>
  <c r="X24" i="8"/>
  <c r="X12" i="8"/>
  <c r="X214" i="8"/>
  <c r="X260" i="8"/>
  <c r="X174" i="8"/>
  <c r="X252" i="8"/>
  <c r="X182" i="8"/>
  <c r="X110" i="8"/>
  <c r="X268" i="8"/>
  <c r="X198" i="8"/>
  <c r="X236" i="8"/>
  <c r="X54" i="8"/>
  <c r="X76" i="8"/>
  <c r="X228" i="8"/>
  <c r="X124" i="8"/>
  <c r="X66" i="8"/>
  <c r="X172" i="8"/>
  <c r="X100" i="8"/>
  <c r="X44" i="8"/>
  <c r="X274" i="8"/>
  <c r="X90" i="8"/>
  <c r="X242" i="8"/>
  <c r="X170" i="8"/>
  <c r="X82" i="8"/>
  <c r="X74" i="8"/>
  <c r="X154" i="8"/>
  <c r="X98" i="8"/>
  <c r="X50" i="8"/>
  <c r="X264" i="8"/>
  <c r="X160" i="8"/>
  <c r="X280" i="8"/>
  <c r="X232" i="8"/>
  <c r="X128" i="8"/>
  <c r="X48" i="8"/>
  <c r="X64" i="8"/>
  <c r="X120" i="8"/>
  <c r="X16" i="8"/>
  <c r="X270" i="8"/>
  <c r="X150" i="8"/>
  <c r="X20" i="8"/>
  <c r="X166" i="8"/>
  <c r="X262" i="8"/>
  <c r="X142" i="8"/>
  <c r="X102" i="8"/>
  <c r="X286" i="8"/>
  <c r="X134" i="8"/>
  <c r="X212" i="8"/>
  <c r="X38" i="8"/>
  <c r="X62" i="8"/>
  <c r="X220" i="8"/>
  <c r="X92" i="8"/>
  <c r="X216" i="8"/>
  <c r="X164" i="8"/>
  <c r="X84" i="8"/>
  <c r="X36" i="8"/>
  <c r="X258" i="8"/>
  <c r="X132" i="8"/>
  <c r="X234" i="8"/>
  <c r="X218" i="8"/>
  <c r="X104" i="8"/>
  <c r="X250" i="8"/>
  <c r="X138" i="8"/>
  <c r="X272" i="8"/>
  <c r="X42" i="8"/>
  <c r="X256" i="8"/>
  <c r="X152" i="8"/>
  <c r="X248" i="8"/>
  <c r="X224" i="8"/>
  <c r="X88" i="8"/>
  <c r="X144" i="8"/>
  <c r="X56" i="8"/>
  <c r="X112" i="8"/>
  <c r="X10" i="8"/>
  <c r="X6" i="8"/>
  <c r="Z8" i="8"/>
  <c r="Z52" i="8" s="1"/>
  <c r="Y5" i="8"/>
  <c r="Y7" i="8"/>
  <c r="T9" i="9"/>
  <c r="U10" i="9"/>
  <c r="R38" i="1"/>
  <c r="T40" i="1"/>
  <c r="S37" i="1"/>
  <c r="S36" i="1"/>
  <c r="S39" i="1"/>
  <c r="Y52" i="8" l="1"/>
  <c r="Y16" i="8"/>
  <c r="Z4" i="8"/>
  <c r="Y246" i="8"/>
  <c r="Y134" i="8"/>
  <c r="Y102" i="8"/>
  <c r="Y204" i="8"/>
  <c r="Y46" i="8"/>
  <c r="Y164" i="8"/>
  <c r="Y80" i="8"/>
  <c r="Y274" i="8"/>
  <c r="Y42" i="8"/>
  <c r="Y200" i="8"/>
  <c r="Y88" i="8"/>
  <c r="Y182" i="8"/>
  <c r="Y254" i="8"/>
  <c r="Y166" i="8"/>
  <c r="Y38" i="8"/>
  <c r="Y284" i="8"/>
  <c r="Y126" i="8"/>
  <c r="Y94" i="8"/>
  <c r="Y228" i="8"/>
  <c r="Y252" i="8"/>
  <c r="Y188" i="8"/>
  <c r="Y22" i="8"/>
  <c r="Y92" i="8"/>
  <c r="Y30" i="8"/>
  <c r="Y212" i="8"/>
  <c r="Y132" i="8"/>
  <c r="Y148" i="8"/>
  <c r="Y68" i="8"/>
  <c r="Y130" i="8"/>
  <c r="Y250" i="8"/>
  <c r="Y248" i="8"/>
  <c r="Y122" i="8"/>
  <c r="Y258" i="8"/>
  <c r="Y162" i="8"/>
  <c r="Y82" i="8"/>
  <c r="Y218" i="8"/>
  <c r="Y66" i="8"/>
  <c r="Y240" i="8"/>
  <c r="Y26" i="8"/>
  <c r="Y232" i="8"/>
  <c r="Y176" i="8"/>
  <c r="Y160" i="8"/>
  <c r="Y64" i="8"/>
  <c r="Y40" i="8"/>
  <c r="Y72" i="8"/>
  <c r="Y10" i="8"/>
  <c r="Y174" i="8"/>
  <c r="Y142" i="8"/>
  <c r="Y260" i="8"/>
  <c r="Y108" i="8"/>
  <c r="Y140" i="8"/>
  <c r="Y84" i="8"/>
  <c r="Y34" i="8"/>
  <c r="Y178" i="8"/>
  <c r="Y90" i="8"/>
  <c r="Y192" i="8"/>
  <c r="Y96" i="8"/>
  <c r="Y48" i="8"/>
  <c r="Y14" i="8"/>
  <c r="Y20" i="8"/>
  <c r="Y286" i="8"/>
  <c r="Y230" i="8"/>
  <c r="Y158" i="8"/>
  <c r="Y238" i="8"/>
  <c r="Y206" i="8"/>
  <c r="Y118" i="8"/>
  <c r="Y86" i="8"/>
  <c r="Y76" i="8"/>
  <c r="Y236" i="8"/>
  <c r="Y290" i="8"/>
  <c r="Y196" i="8"/>
  <c r="Y60" i="8"/>
  <c r="Y292" i="8"/>
  <c r="Y180" i="8"/>
  <c r="Y266" i="8"/>
  <c r="Y116" i="8"/>
  <c r="Y44" i="8"/>
  <c r="Y18" i="8"/>
  <c r="Y234" i="8"/>
  <c r="Y210" i="8"/>
  <c r="Y114" i="8"/>
  <c r="Y242" i="8"/>
  <c r="Y154" i="8"/>
  <c r="Y272" i="8"/>
  <c r="Y202" i="8"/>
  <c r="Y50" i="8"/>
  <c r="Y184" i="8"/>
  <c r="Y280" i="8"/>
  <c r="Y216" i="8"/>
  <c r="Y168" i="8"/>
  <c r="Y104" i="8"/>
  <c r="Y120" i="8"/>
  <c r="Y136" i="8"/>
  <c r="Y32" i="8"/>
  <c r="Y12" i="8"/>
  <c r="Y262" i="8"/>
  <c r="Y198" i="8"/>
  <c r="Y54" i="8"/>
  <c r="Y70" i="8"/>
  <c r="Y244" i="8"/>
  <c r="Y28" i="8"/>
  <c r="Y170" i="8"/>
  <c r="Y98" i="8"/>
  <c r="Y264" i="8"/>
  <c r="Y112" i="8"/>
  <c r="Y270" i="8"/>
  <c r="Y278" i="8"/>
  <c r="Y214" i="8"/>
  <c r="Y150" i="8"/>
  <c r="Y222" i="8"/>
  <c r="Y190" i="8"/>
  <c r="Y110" i="8"/>
  <c r="Y78" i="8"/>
  <c r="Y276" i="8"/>
  <c r="Y220" i="8"/>
  <c r="Y138" i="8"/>
  <c r="Y124" i="8"/>
  <c r="Y62" i="8"/>
  <c r="Y268" i="8"/>
  <c r="Y172" i="8"/>
  <c r="Y256" i="8"/>
  <c r="Y100" i="8"/>
  <c r="Y36" i="8"/>
  <c r="Y156" i="8"/>
  <c r="Y194" i="8"/>
  <c r="Y186" i="8"/>
  <c r="Y74" i="8"/>
  <c r="Y226" i="8"/>
  <c r="Y146" i="8"/>
  <c r="Y282" i="8"/>
  <c r="Y106" i="8"/>
  <c r="Y288" i="8"/>
  <c r="Y58" i="8"/>
  <c r="Y224" i="8"/>
  <c r="Y208" i="8"/>
  <c r="Y152" i="8"/>
  <c r="Y144" i="8"/>
  <c r="Y56" i="8"/>
  <c r="Y128" i="8"/>
  <c r="Y24" i="8"/>
  <c r="Y6" i="8"/>
  <c r="S38" i="1"/>
  <c r="AA8" i="8"/>
  <c r="AA52" i="8" s="1"/>
  <c r="Z7" i="8"/>
  <c r="Z5" i="8"/>
  <c r="U13" i="9"/>
  <c r="U12" i="9" s="1"/>
  <c r="U9" i="9"/>
  <c r="V10" i="9"/>
  <c r="T13" i="9"/>
  <c r="T12" i="9" s="1"/>
  <c r="U40" i="1"/>
  <c r="T37" i="1"/>
  <c r="T39" i="1"/>
  <c r="T36" i="1"/>
  <c r="Z12" i="8" l="1"/>
  <c r="AA4" i="8"/>
  <c r="Z262" i="8"/>
  <c r="Z150" i="8"/>
  <c r="Z260" i="8"/>
  <c r="Z46" i="8"/>
  <c r="Z290" i="8"/>
  <c r="Z266" i="8"/>
  <c r="Z210" i="8"/>
  <c r="Z114" i="8"/>
  <c r="Z280" i="8"/>
  <c r="Z240" i="8"/>
  <c r="Z152" i="8"/>
  <c r="Z286" i="8"/>
  <c r="Z118" i="8"/>
  <c r="Z284" i="8"/>
  <c r="Z254" i="8"/>
  <c r="Z166" i="8"/>
  <c r="Z246" i="8"/>
  <c r="Z134" i="8"/>
  <c r="Z142" i="8"/>
  <c r="Z228" i="8"/>
  <c r="Z244" i="8"/>
  <c r="Z100" i="8"/>
  <c r="Z292" i="8"/>
  <c r="Z30" i="8"/>
  <c r="Z116" i="8"/>
  <c r="Z108" i="8"/>
  <c r="Z274" i="8"/>
  <c r="Z76" i="8"/>
  <c r="Z258" i="8"/>
  <c r="Z172" i="8"/>
  <c r="Z60" i="8"/>
  <c r="Z202" i="8"/>
  <c r="Z58" i="8"/>
  <c r="Z218" i="8"/>
  <c r="Z98" i="8"/>
  <c r="Z162" i="8"/>
  <c r="Z90" i="8"/>
  <c r="Z34" i="8"/>
  <c r="Z256" i="8"/>
  <c r="Z272" i="8"/>
  <c r="Z224" i="8"/>
  <c r="Z216" i="8"/>
  <c r="Z96" i="8"/>
  <c r="Z56" i="8"/>
  <c r="Z120" i="8"/>
  <c r="Z88" i="8"/>
  <c r="Z14" i="8"/>
  <c r="Z94" i="8"/>
  <c r="Z278" i="8"/>
  <c r="Z236" i="8"/>
  <c r="Z164" i="8"/>
  <c r="Z140" i="8"/>
  <c r="Z26" i="8"/>
  <c r="Z74" i="8"/>
  <c r="Z186" i="8"/>
  <c r="Z106" i="8"/>
  <c r="Z288" i="8"/>
  <c r="Z176" i="8"/>
  <c r="Z104" i="8"/>
  <c r="Z238" i="8"/>
  <c r="Z110" i="8"/>
  <c r="Z268" i="8"/>
  <c r="Z222" i="8"/>
  <c r="Z38" i="8"/>
  <c r="Z206" i="8"/>
  <c r="Z190" i="8"/>
  <c r="Z70" i="8"/>
  <c r="Z180" i="8"/>
  <c r="Z220" i="8"/>
  <c r="Z68" i="8"/>
  <c r="Z204" i="8"/>
  <c r="Z22" i="8"/>
  <c r="Z84" i="8"/>
  <c r="Z44" i="8"/>
  <c r="Z188" i="8"/>
  <c r="Z28" i="8"/>
  <c r="Z242" i="8"/>
  <c r="Z156" i="8"/>
  <c r="Z146" i="8"/>
  <c r="Z50" i="8"/>
  <c r="Z194" i="8"/>
  <c r="Z42" i="8"/>
  <c r="Z138" i="8"/>
  <c r="Z82" i="8"/>
  <c r="Z18" i="8"/>
  <c r="Z248" i="8"/>
  <c r="Z160" i="8"/>
  <c r="Z144" i="8"/>
  <c r="Z200" i="8"/>
  <c r="Z208" i="8"/>
  <c r="Z136" i="8"/>
  <c r="Z112" i="8"/>
  <c r="Z72" i="8"/>
  <c r="Z10" i="8"/>
  <c r="Z126" i="8"/>
  <c r="Z198" i="8"/>
  <c r="Z158" i="8"/>
  <c r="Z78" i="8"/>
  <c r="Z252" i="8"/>
  <c r="Z92" i="8"/>
  <c r="Z132" i="8"/>
  <c r="Z250" i="8"/>
  <c r="Z264" i="8"/>
  <c r="Z24" i="8"/>
  <c r="Z32" i="8"/>
  <c r="Z16" i="8"/>
  <c r="Z230" i="8"/>
  <c r="Z102" i="8"/>
  <c r="Z270" i="8"/>
  <c r="Z214" i="8"/>
  <c r="Z20" i="8"/>
  <c r="Z182" i="8"/>
  <c r="Z174" i="8"/>
  <c r="Z54" i="8"/>
  <c r="Z62" i="8"/>
  <c r="Z212" i="8"/>
  <c r="Z86" i="8"/>
  <c r="Z196" i="8"/>
  <c r="Z276" i="8"/>
  <c r="Z178" i="8"/>
  <c r="Z36" i="8"/>
  <c r="Z124" i="8"/>
  <c r="Z282" i="8"/>
  <c r="Z226" i="8"/>
  <c r="Z148" i="8"/>
  <c r="Z170" i="8"/>
  <c r="Z122" i="8"/>
  <c r="Z232" i="8"/>
  <c r="Z154" i="8"/>
  <c r="Z234" i="8"/>
  <c r="Z130" i="8"/>
  <c r="Z66" i="8"/>
  <c r="Z168" i="8"/>
  <c r="Z40" i="8"/>
  <c r="Z80" i="8"/>
  <c r="Z48" i="8"/>
  <c r="Z192" i="8"/>
  <c r="Z184" i="8"/>
  <c r="Z64" i="8"/>
  <c r="Z128" i="8"/>
  <c r="Z6" i="8"/>
  <c r="AB8" i="8"/>
  <c r="AA7" i="8"/>
  <c r="AA5" i="8"/>
  <c r="W10" i="9"/>
  <c r="V9" i="9"/>
  <c r="V13" i="9"/>
  <c r="V12" i="9" s="1"/>
  <c r="T38" i="1"/>
  <c r="V40" i="1"/>
  <c r="U39" i="1"/>
  <c r="U37" i="1"/>
  <c r="U36" i="1"/>
  <c r="AA12" i="8" l="1"/>
  <c r="AB4" i="8"/>
  <c r="AA6" i="8"/>
  <c r="AA206" i="8"/>
  <c r="AA270" i="8"/>
  <c r="AA150" i="8"/>
  <c r="AA102" i="8"/>
  <c r="AA254" i="8"/>
  <c r="AA190" i="8"/>
  <c r="AA134" i="8"/>
  <c r="AA30" i="8"/>
  <c r="AA54" i="8"/>
  <c r="AA244" i="8"/>
  <c r="AA130" i="8"/>
  <c r="AA62" i="8"/>
  <c r="AA180" i="8"/>
  <c r="AA140" i="8"/>
  <c r="AA98" i="8"/>
  <c r="AA124" i="8"/>
  <c r="AA84" i="8"/>
  <c r="AA36" i="8"/>
  <c r="AA28" i="8"/>
  <c r="AA82" i="8"/>
  <c r="AA106" i="8"/>
  <c r="AA250" i="8"/>
  <c r="AA66" i="8"/>
  <c r="AA154" i="8"/>
  <c r="AA42" i="8"/>
  <c r="AA248" i="8"/>
  <c r="AA50" i="8"/>
  <c r="AA72" i="8"/>
  <c r="AA240" i="8"/>
  <c r="AA152" i="8"/>
  <c r="AA168" i="8"/>
  <c r="AA80" i="8"/>
  <c r="AA24" i="8"/>
  <c r="AA10" i="8"/>
  <c r="AA198" i="8"/>
  <c r="AA230" i="8"/>
  <c r="AA126" i="8"/>
  <c r="AA94" i="8"/>
  <c r="AA246" i="8"/>
  <c r="AA182" i="8"/>
  <c r="AA212" i="8"/>
  <c r="AA274" i="8"/>
  <c r="AA284" i="8"/>
  <c r="AA38" i="8"/>
  <c r="AA236" i="8"/>
  <c r="AA86" i="8"/>
  <c r="AA276" i="8"/>
  <c r="AA282" i="8"/>
  <c r="AA132" i="8"/>
  <c r="AA172" i="8"/>
  <c r="AA116" i="8"/>
  <c r="AA76" i="8"/>
  <c r="AA258" i="8"/>
  <c r="AA290" i="8"/>
  <c r="AA232" i="8"/>
  <c r="AA90" i="8"/>
  <c r="AA234" i="8"/>
  <c r="AA218" i="8"/>
  <c r="AA122" i="8"/>
  <c r="AA26" i="8"/>
  <c r="AA176" i="8"/>
  <c r="AA34" i="8"/>
  <c r="AA18" i="8"/>
  <c r="AA224" i="8"/>
  <c r="AA128" i="8"/>
  <c r="AA56" i="8"/>
  <c r="AA64" i="8"/>
  <c r="AA120" i="8"/>
  <c r="AA20" i="8"/>
  <c r="AA142" i="8"/>
  <c r="AA214" i="8"/>
  <c r="AA118" i="8"/>
  <c r="AA22" i="8"/>
  <c r="AA238" i="8"/>
  <c r="AA166" i="8"/>
  <c r="AA204" i="8"/>
  <c r="AA194" i="8"/>
  <c r="AA260" i="8"/>
  <c r="AA292" i="8"/>
  <c r="AA220" i="8"/>
  <c r="AA78" i="8"/>
  <c r="AA268" i="8"/>
  <c r="AA188" i="8"/>
  <c r="AA108" i="8"/>
  <c r="AA164" i="8"/>
  <c r="AA100" i="8"/>
  <c r="AA68" i="8"/>
  <c r="AA242" i="8"/>
  <c r="AA178" i="8"/>
  <c r="AA146" i="8"/>
  <c r="AA160" i="8"/>
  <c r="AA186" i="8"/>
  <c r="AA202" i="8"/>
  <c r="AA74" i="8"/>
  <c r="AA280" i="8"/>
  <c r="AA104" i="8"/>
  <c r="AA264" i="8"/>
  <c r="AA272" i="8"/>
  <c r="AA200" i="8"/>
  <c r="AA88" i="8"/>
  <c r="AA144" i="8"/>
  <c r="AA48" i="8"/>
  <c r="AA112" i="8"/>
  <c r="AA14" i="8"/>
  <c r="AA278" i="8"/>
  <c r="AA286" i="8"/>
  <c r="AA158" i="8"/>
  <c r="AA110" i="8"/>
  <c r="AA262" i="8"/>
  <c r="AA222" i="8"/>
  <c r="AA174" i="8"/>
  <c r="AA196" i="8"/>
  <c r="AA46" i="8"/>
  <c r="AA288" i="8"/>
  <c r="AA252" i="8"/>
  <c r="AA60" i="8"/>
  <c r="AA70" i="8"/>
  <c r="AA228" i="8"/>
  <c r="AA156" i="8"/>
  <c r="AA210" i="8"/>
  <c r="AA148" i="8"/>
  <c r="AA92" i="8"/>
  <c r="AA44" i="8"/>
  <c r="AA226" i="8"/>
  <c r="AA138" i="8"/>
  <c r="AA114" i="8"/>
  <c r="AA266" i="8"/>
  <c r="AA162" i="8"/>
  <c r="AA170" i="8"/>
  <c r="AA58" i="8"/>
  <c r="AA256" i="8"/>
  <c r="AA40" i="8"/>
  <c r="AA216" i="8"/>
  <c r="AA192" i="8"/>
  <c r="AA184" i="8"/>
  <c r="AA208" i="8"/>
  <c r="AA136" i="8"/>
  <c r="AA32" i="8"/>
  <c r="AA96" i="8"/>
  <c r="AA16" i="8"/>
  <c r="U38" i="1"/>
  <c r="AC8" i="8"/>
  <c r="AB5" i="8"/>
  <c r="AB7" i="8"/>
  <c r="X10" i="9"/>
  <c r="W13" i="9"/>
  <c r="W12" i="9" s="1"/>
  <c r="W9" i="9"/>
  <c r="W40" i="1"/>
  <c r="V36" i="1"/>
  <c r="V39" i="1"/>
  <c r="V37" i="1"/>
  <c r="AB52" i="8" l="1"/>
  <c r="AB66" i="8"/>
  <c r="AC4" i="8"/>
  <c r="AB20" i="8"/>
  <c r="AB84" i="8"/>
  <c r="AB188" i="8"/>
  <c r="AB174" i="8"/>
  <c r="AB286" i="8"/>
  <c r="AB30" i="8"/>
  <c r="AB14" i="8"/>
  <c r="AB192" i="8"/>
  <c r="AB32" i="8"/>
  <c r="AB266" i="8"/>
  <c r="AB226" i="8"/>
  <c r="AB74" i="8"/>
  <c r="AB34" i="8"/>
  <c r="AB276" i="8"/>
  <c r="AB260" i="8"/>
  <c r="AB132" i="8"/>
  <c r="AB68" i="8"/>
  <c r="AB12" i="8"/>
  <c r="AB220" i="8"/>
  <c r="AB172" i="8"/>
  <c r="AB124" i="8"/>
  <c r="AB60" i="8"/>
  <c r="AB134" i="8"/>
  <c r="AB238" i="8"/>
  <c r="AB190" i="8"/>
  <c r="AB270" i="8"/>
  <c r="AB150" i="8"/>
  <c r="AB78" i="8"/>
  <c r="AB166" i="8"/>
  <c r="AB86" i="8"/>
  <c r="AB248" i="8"/>
  <c r="AB288" i="8"/>
  <c r="AB216" i="8"/>
  <c r="AB240" i="8"/>
  <c r="AB184" i="8"/>
  <c r="AB120" i="8"/>
  <c r="AB56" i="8"/>
  <c r="AB24" i="8"/>
  <c r="AB96" i="8"/>
  <c r="AB290" i="8"/>
  <c r="AB16" i="8"/>
  <c r="AB234" i="8"/>
  <c r="AB194" i="8"/>
  <c r="AB210" i="8"/>
  <c r="AB114" i="8"/>
  <c r="AB122" i="8"/>
  <c r="AB50" i="8"/>
  <c r="AB58" i="8"/>
  <c r="AB10" i="8"/>
  <c r="AB36" i="8"/>
  <c r="AB204" i="8"/>
  <c r="AB140" i="8"/>
  <c r="AB262" i="8"/>
  <c r="AB206" i="8"/>
  <c r="AB102" i="8"/>
  <c r="AB232" i="8"/>
  <c r="AB136" i="8"/>
  <c r="AB48" i="8"/>
  <c r="AB186" i="8"/>
  <c r="AB138" i="8"/>
  <c r="AB82" i="8"/>
  <c r="AB268" i="8"/>
  <c r="AB228" i="8"/>
  <c r="AB116" i="8"/>
  <c r="AB292" i="8"/>
  <c r="AB212" i="8"/>
  <c r="AB156" i="8"/>
  <c r="AB108" i="8"/>
  <c r="AB44" i="8"/>
  <c r="AB28" i="8"/>
  <c r="AB222" i="8"/>
  <c r="AB182" i="8"/>
  <c r="AB254" i="8"/>
  <c r="AB126" i="8"/>
  <c r="AB54" i="8"/>
  <c r="AB142" i="8"/>
  <c r="AB70" i="8"/>
  <c r="AB168" i="8"/>
  <c r="AB280" i="8"/>
  <c r="AB200" i="8"/>
  <c r="AB224" i="8"/>
  <c r="AB176" i="8"/>
  <c r="AB104" i="8"/>
  <c r="AB40" i="8"/>
  <c r="AB144" i="8"/>
  <c r="AB80" i="8"/>
  <c r="AB242" i="8"/>
  <c r="AB282" i="8"/>
  <c r="AB218" i="8"/>
  <c r="AB178" i="8"/>
  <c r="AB170" i="8"/>
  <c r="AB98" i="8"/>
  <c r="AB106" i="8"/>
  <c r="AB26" i="8"/>
  <c r="AB42" i="8"/>
  <c r="AB164" i="8"/>
  <c r="AB236" i="8"/>
  <c r="AB76" i="8"/>
  <c r="AB198" i="8"/>
  <c r="AB94" i="8"/>
  <c r="AB46" i="8"/>
  <c r="AB256" i="8"/>
  <c r="AB72" i="8"/>
  <c r="AB112" i="8"/>
  <c r="AB250" i="8"/>
  <c r="AB130" i="8"/>
  <c r="AB244" i="8"/>
  <c r="AB180" i="8"/>
  <c r="AB100" i="8"/>
  <c r="AB252" i="8"/>
  <c r="AB284" i="8"/>
  <c r="AB196" i="8"/>
  <c r="AB148" i="8"/>
  <c r="AB92" i="8"/>
  <c r="AB246" i="8"/>
  <c r="AB278" i="8"/>
  <c r="AB214" i="8"/>
  <c r="AB158" i="8"/>
  <c r="AB230" i="8"/>
  <c r="AB110" i="8"/>
  <c r="AB38" i="8"/>
  <c r="AB118" i="8"/>
  <c r="AB62" i="8"/>
  <c r="AB22" i="8"/>
  <c r="AB264" i="8"/>
  <c r="AB272" i="8"/>
  <c r="AB208" i="8"/>
  <c r="AB152" i="8"/>
  <c r="AB88" i="8"/>
  <c r="AB160" i="8"/>
  <c r="AB128" i="8"/>
  <c r="AB64" i="8"/>
  <c r="AB274" i="8"/>
  <c r="AB258" i="8"/>
  <c r="AB202" i="8"/>
  <c r="AB162" i="8"/>
  <c r="AB154" i="8"/>
  <c r="AB146" i="8"/>
  <c r="AB90" i="8"/>
  <c r="AB18" i="8"/>
  <c r="AB6" i="8"/>
  <c r="AD8" i="8"/>
  <c r="AC7" i="8"/>
  <c r="AC5" i="8"/>
  <c r="Y10" i="9"/>
  <c r="X13" i="9" s="1"/>
  <c r="X12" i="9" s="1"/>
  <c r="X9" i="9"/>
  <c r="V38" i="1"/>
  <c r="X40" i="1"/>
  <c r="W37" i="1"/>
  <c r="W39" i="1"/>
  <c r="W36" i="1"/>
  <c r="AD4" i="8" l="1"/>
  <c r="AC52" i="8"/>
  <c r="AC12" i="8"/>
  <c r="AC212" i="8"/>
  <c r="AC92" i="8"/>
  <c r="AC276" i="8"/>
  <c r="AC36" i="8"/>
  <c r="AC188" i="8"/>
  <c r="AC116" i="8"/>
  <c r="AC180" i="8"/>
  <c r="AC246" i="8"/>
  <c r="AC166" i="8"/>
  <c r="AC262" i="8"/>
  <c r="AC198" i="8"/>
  <c r="AC158" i="8"/>
  <c r="AC78" i="8"/>
  <c r="AC38" i="8"/>
  <c r="AC70" i="8"/>
  <c r="AC256" i="8"/>
  <c r="AC168" i="8"/>
  <c r="AC22" i="8"/>
  <c r="AC272" i="8"/>
  <c r="AC216" i="8"/>
  <c r="AC120" i="8"/>
  <c r="AC56" i="8"/>
  <c r="AC152" i="8"/>
  <c r="AC96" i="8"/>
  <c r="AC16" i="8"/>
  <c r="AC250" i="8"/>
  <c r="AC266" i="8"/>
  <c r="AC218" i="8"/>
  <c r="AC170" i="8"/>
  <c r="AC106" i="8"/>
  <c r="AC138" i="8"/>
  <c r="AC50" i="8"/>
  <c r="AC58" i="8"/>
  <c r="AC10" i="8"/>
  <c r="AC292" i="8"/>
  <c r="AC196" i="8"/>
  <c r="AC76" i="8"/>
  <c r="AC268" i="8"/>
  <c r="AC260" i="8"/>
  <c r="AC164" i="8"/>
  <c r="AC100" i="8"/>
  <c r="AC284" i="8"/>
  <c r="AC132" i="8"/>
  <c r="AC230" i="8"/>
  <c r="AC278" i="8"/>
  <c r="AC238" i="8"/>
  <c r="AC142" i="8"/>
  <c r="AC126" i="8"/>
  <c r="AC150" i="8"/>
  <c r="AC118" i="8"/>
  <c r="AC62" i="8"/>
  <c r="AC240" i="8"/>
  <c r="AC248" i="8"/>
  <c r="AC14" i="8"/>
  <c r="AC264" i="8"/>
  <c r="AC208" i="8"/>
  <c r="AC104" i="8"/>
  <c r="AC40" i="8"/>
  <c r="AC144" i="8"/>
  <c r="AC80" i="8"/>
  <c r="AC290" i="8"/>
  <c r="AC242" i="8"/>
  <c r="AC210" i="8"/>
  <c r="AC226" i="8"/>
  <c r="AC202" i="8"/>
  <c r="AC90" i="8"/>
  <c r="AC114" i="8"/>
  <c r="AC34" i="8"/>
  <c r="AC42" i="8"/>
  <c r="AC236" i="8"/>
  <c r="AC140" i="8"/>
  <c r="AC60" i="8"/>
  <c r="AC172" i="8"/>
  <c r="AC252" i="8"/>
  <c r="AC156" i="8"/>
  <c r="AC84" i="8"/>
  <c r="AC244" i="8"/>
  <c r="AC270" i="8"/>
  <c r="AC206" i="8"/>
  <c r="AC174" i="8"/>
  <c r="AC222" i="8"/>
  <c r="AC286" i="8"/>
  <c r="AC110" i="8"/>
  <c r="AC134" i="8"/>
  <c r="AC102" i="8"/>
  <c r="AC46" i="8"/>
  <c r="AC224" i="8"/>
  <c r="AC200" i="8"/>
  <c r="AC288" i="8"/>
  <c r="AC232" i="8"/>
  <c r="AC64" i="8"/>
  <c r="AC88" i="8"/>
  <c r="AC32" i="8"/>
  <c r="AC128" i="8"/>
  <c r="AC48" i="8"/>
  <c r="AC282" i="8"/>
  <c r="AC234" i="8"/>
  <c r="AC178" i="8"/>
  <c r="AC194" i="8"/>
  <c r="AC146" i="8"/>
  <c r="AC130" i="8"/>
  <c r="AC98" i="8"/>
  <c r="AC74" i="8"/>
  <c r="AC82" i="8"/>
  <c r="AC20" i="8"/>
  <c r="AC220" i="8"/>
  <c r="AC124" i="8"/>
  <c r="AC44" i="8"/>
  <c r="AC108" i="8"/>
  <c r="AC204" i="8"/>
  <c r="AC148" i="8"/>
  <c r="AC68" i="8"/>
  <c r="AC228" i="8"/>
  <c r="AC254" i="8"/>
  <c r="AC182" i="8"/>
  <c r="AC28" i="8"/>
  <c r="AC214" i="8"/>
  <c r="AC190" i="8"/>
  <c r="AC94" i="8"/>
  <c r="AC54" i="8"/>
  <c r="AC86" i="8"/>
  <c r="AC30" i="8"/>
  <c r="AC192" i="8"/>
  <c r="AC184" i="8"/>
  <c r="AC280" i="8"/>
  <c r="AC176" i="8"/>
  <c r="AC136" i="8"/>
  <c r="AC72" i="8"/>
  <c r="AC160" i="8"/>
  <c r="AC112" i="8"/>
  <c r="AC24" i="8"/>
  <c r="AC258" i="8"/>
  <c r="AC274" i="8"/>
  <c r="AC162" i="8"/>
  <c r="AC186" i="8"/>
  <c r="AC122" i="8"/>
  <c r="AC154" i="8"/>
  <c r="AC66" i="8"/>
  <c r="AC26" i="8"/>
  <c r="AC18" i="8"/>
  <c r="AC6" i="8"/>
  <c r="W38" i="1"/>
  <c r="AE8" i="8"/>
  <c r="AD52" i="8" s="1"/>
  <c r="AD7" i="8"/>
  <c r="AD5" i="8"/>
  <c r="Y9" i="9"/>
  <c r="Z10" i="9"/>
  <c r="Y40" i="1"/>
  <c r="X36" i="1"/>
  <c r="X39" i="1"/>
  <c r="X37" i="1"/>
  <c r="AE4" i="8" l="1"/>
  <c r="AD46" i="8"/>
  <c r="AD238" i="8"/>
  <c r="AD276" i="8"/>
  <c r="AD68" i="8"/>
  <c r="AD140" i="8"/>
  <c r="AD162" i="8"/>
  <c r="AD248" i="8"/>
  <c r="AD144" i="8"/>
  <c r="AD112" i="8"/>
  <c r="AD246" i="8"/>
  <c r="AD220" i="8"/>
  <c r="AD196" i="8"/>
  <c r="AD192" i="8"/>
  <c r="AD28" i="8"/>
  <c r="AD114" i="8"/>
  <c r="AD18" i="8"/>
  <c r="AD24" i="8"/>
  <c r="AD16" i="8"/>
  <c r="AD206" i="8"/>
  <c r="AD182" i="8"/>
  <c r="AD38" i="8"/>
  <c r="AD236" i="8"/>
  <c r="AD92" i="8"/>
  <c r="AD170" i="8"/>
  <c r="AD218" i="8"/>
  <c r="AD168" i="8"/>
  <c r="AD160" i="8"/>
  <c r="AD118" i="8"/>
  <c r="AD62" i="8"/>
  <c r="AD188" i="8"/>
  <c r="AD124" i="8"/>
  <c r="AD290" i="8"/>
  <c r="AD288" i="8"/>
  <c r="AD82" i="8"/>
  <c r="AD224" i="8"/>
  <c r="AD56" i="8"/>
  <c r="AD128" i="8"/>
  <c r="AD216" i="8"/>
  <c r="AD152" i="8"/>
  <c r="AD48" i="8"/>
  <c r="AD32" i="8"/>
  <c r="AD14" i="8"/>
  <c r="AD190" i="8"/>
  <c r="AD286" i="8"/>
  <c r="AD158" i="8"/>
  <c r="AD222" i="8"/>
  <c r="AD292" i="8"/>
  <c r="AD70" i="8"/>
  <c r="AD116" i="8"/>
  <c r="AD180" i="8"/>
  <c r="AD234" i="8"/>
  <c r="AD258" i="8"/>
  <c r="AD266" i="8"/>
  <c r="AD74" i="8"/>
  <c r="AD66" i="8"/>
  <c r="AD72" i="8"/>
  <c r="AD254" i="8"/>
  <c r="AD142" i="8"/>
  <c r="AD102" i="8"/>
  <c r="AD278" i="8"/>
  <c r="AD230" i="8"/>
  <c r="AD150" i="8"/>
  <c r="AD260" i="8"/>
  <c r="AD174" i="8"/>
  <c r="AD130" i="8"/>
  <c r="AD244" i="8"/>
  <c r="AD86" i="8"/>
  <c r="AD252" i="8"/>
  <c r="AD22" i="8"/>
  <c r="AD274" i="8"/>
  <c r="AD100" i="8"/>
  <c r="AD106" i="8"/>
  <c r="AD164" i="8"/>
  <c r="AD26" i="8"/>
  <c r="AD60" i="8"/>
  <c r="AD250" i="8"/>
  <c r="AD264" i="8"/>
  <c r="AD210" i="8"/>
  <c r="AD138" i="8"/>
  <c r="AD42" i="8"/>
  <c r="AD146" i="8"/>
  <c r="AD34" i="8"/>
  <c r="AD272" i="8"/>
  <c r="AD240" i="8"/>
  <c r="AD208" i="8"/>
  <c r="AD104" i="8"/>
  <c r="AD184" i="8"/>
  <c r="AD96" i="8"/>
  <c r="AD40" i="8"/>
  <c r="AD120" i="8"/>
  <c r="AD10" i="8"/>
  <c r="AD110" i="8"/>
  <c r="AD20" i="8"/>
  <c r="AD30" i="8"/>
  <c r="AD178" i="8"/>
  <c r="AD172" i="8"/>
  <c r="AD268" i="8"/>
  <c r="AD212" i="8"/>
  <c r="AD282" i="8"/>
  <c r="AD76" i="8"/>
  <c r="AD108" i="8"/>
  <c r="AD90" i="8"/>
  <c r="AD154" i="8"/>
  <c r="AD194" i="8"/>
  <c r="AD50" i="8"/>
  <c r="AD214" i="8"/>
  <c r="AD126" i="8"/>
  <c r="AD94" i="8"/>
  <c r="AD270" i="8"/>
  <c r="AD198" i="8"/>
  <c r="AD134" i="8"/>
  <c r="AD262" i="8"/>
  <c r="AD166" i="8"/>
  <c r="AD54" i="8"/>
  <c r="AD228" i="8"/>
  <c r="AD78" i="8"/>
  <c r="AD204" i="8"/>
  <c r="AD284" i="8"/>
  <c r="AD132" i="8"/>
  <c r="AD84" i="8"/>
  <c r="AD58" i="8"/>
  <c r="AD156" i="8"/>
  <c r="AD36" i="8"/>
  <c r="AD148" i="8"/>
  <c r="AD44" i="8"/>
  <c r="AD242" i="8"/>
  <c r="AD186" i="8"/>
  <c r="AD202" i="8"/>
  <c r="AD122" i="8"/>
  <c r="AD226" i="8"/>
  <c r="AD98" i="8"/>
  <c r="AD280" i="8"/>
  <c r="AD256" i="8"/>
  <c r="AD232" i="8"/>
  <c r="AD200" i="8"/>
  <c r="AD88" i="8"/>
  <c r="AD176" i="8"/>
  <c r="AD80" i="8"/>
  <c r="AD136" i="8"/>
  <c r="AD64" i="8"/>
  <c r="AD12" i="8"/>
  <c r="AD6" i="8"/>
  <c r="AF8" i="8"/>
  <c r="AE7" i="8"/>
  <c r="AE5" i="8"/>
  <c r="AA10" i="9"/>
  <c r="Z13" i="9"/>
  <c r="Z12" i="9" s="1"/>
  <c r="Z9" i="9"/>
  <c r="Y13" i="9"/>
  <c r="Y12" i="9" s="1"/>
  <c r="X38" i="1"/>
  <c r="Y39" i="1"/>
  <c r="Y38" i="1"/>
  <c r="Y36" i="1"/>
  <c r="Y37" i="1"/>
  <c r="AE88" i="8" l="1"/>
  <c r="AE52" i="8"/>
  <c r="AE196" i="8"/>
  <c r="AE184" i="8"/>
  <c r="AE222" i="8"/>
  <c r="AE130" i="8"/>
  <c r="AE32" i="8"/>
  <c r="AE22" i="8"/>
  <c r="AE274" i="8"/>
  <c r="AE212" i="8"/>
  <c r="AE58" i="8"/>
  <c r="AE118" i="8"/>
  <c r="AE182" i="8"/>
  <c r="AE244" i="8"/>
  <c r="AE180" i="8"/>
  <c r="AE28" i="8"/>
  <c r="AE114" i="8"/>
  <c r="AE280" i="8"/>
  <c r="AE208" i="8"/>
  <c r="AE14" i="8"/>
  <c r="AE38" i="8"/>
  <c r="AE282" i="8"/>
  <c r="AE84" i="8"/>
  <c r="AE106" i="8"/>
  <c r="AE242" i="8"/>
  <c r="AE224" i="8"/>
  <c r="AE6" i="8"/>
  <c r="AF4" i="8"/>
  <c r="AE238" i="8"/>
  <c r="AE230" i="8"/>
  <c r="AE284" i="8"/>
  <c r="AE30" i="8"/>
  <c r="AE44" i="8"/>
  <c r="AE162" i="8"/>
  <c r="AE146" i="8"/>
  <c r="AE216" i="8"/>
  <c r="AE40" i="8"/>
  <c r="AE198" i="8"/>
  <c r="AE206" i="8"/>
  <c r="AE110" i="8"/>
  <c r="AE286" i="8"/>
  <c r="AE214" i="8"/>
  <c r="AE292" i="8"/>
  <c r="AE174" i="8"/>
  <c r="AE248" i="8"/>
  <c r="AE268" i="8"/>
  <c r="AE204" i="8"/>
  <c r="AE236" i="8"/>
  <c r="AE86" i="8"/>
  <c r="AE276" i="8"/>
  <c r="AE188" i="8"/>
  <c r="AE164" i="8"/>
  <c r="AE68" i="8"/>
  <c r="AE36" i="8"/>
  <c r="AE124" i="8"/>
  <c r="AE266" i="8"/>
  <c r="AE218" i="8"/>
  <c r="AE122" i="8"/>
  <c r="AE202" i="8"/>
  <c r="AE98" i="8"/>
  <c r="AE234" i="8"/>
  <c r="AE90" i="8"/>
  <c r="AE50" i="8"/>
  <c r="AE264" i="8"/>
  <c r="AE34" i="8"/>
  <c r="AE144" i="8"/>
  <c r="AE168" i="8"/>
  <c r="AE192" i="8"/>
  <c r="AE96" i="8"/>
  <c r="AE24" i="8"/>
  <c r="AE120" i="8"/>
  <c r="AE10" i="8"/>
  <c r="AE20" i="8"/>
  <c r="AE166" i="8"/>
  <c r="AE158" i="8"/>
  <c r="AE102" i="8"/>
  <c r="AE278" i="8"/>
  <c r="AE190" i="8"/>
  <c r="AE270" i="8"/>
  <c r="AE142" i="8"/>
  <c r="AE70" i="8"/>
  <c r="AE252" i="8"/>
  <c r="AE132" i="8"/>
  <c r="AE172" i="8"/>
  <c r="AE78" i="8"/>
  <c r="AE260" i="8"/>
  <c r="AE148" i="8"/>
  <c r="AE116" i="8"/>
  <c r="AE140" i="8"/>
  <c r="AE290" i="8"/>
  <c r="AE92" i="8"/>
  <c r="AE186" i="8"/>
  <c r="AE194" i="8"/>
  <c r="AE74" i="8"/>
  <c r="AE170" i="8"/>
  <c r="AE272" i="8"/>
  <c r="AE226" i="8"/>
  <c r="AE66" i="8"/>
  <c r="AE42" i="8"/>
  <c r="AE256" i="8"/>
  <c r="AE18" i="8"/>
  <c r="AE104" i="8"/>
  <c r="AE160" i="8"/>
  <c r="AE176" i="8"/>
  <c r="AE80" i="8"/>
  <c r="AE136" i="8"/>
  <c r="AE112" i="8"/>
  <c r="AE12" i="8"/>
  <c r="AE262" i="8"/>
  <c r="AE134" i="8"/>
  <c r="AE126" i="8"/>
  <c r="AE94" i="8"/>
  <c r="AE254" i="8"/>
  <c r="AE150" i="8"/>
  <c r="AE246" i="8"/>
  <c r="AE54" i="8"/>
  <c r="AE62" i="8"/>
  <c r="AE228" i="8"/>
  <c r="AE108" i="8"/>
  <c r="AE156" i="8"/>
  <c r="AE46" i="8"/>
  <c r="AE220" i="8"/>
  <c r="AE82" i="8"/>
  <c r="AE100" i="8"/>
  <c r="AE60" i="8"/>
  <c r="AE258" i="8"/>
  <c r="AE76" i="8"/>
  <c r="AE154" i="8"/>
  <c r="AE178" i="8"/>
  <c r="AE288" i="8"/>
  <c r="AE138" i="8"/>
  <c r="AE250" i="8"/>
  <c r="AE210" i="8"/>
  <c r="AE200" i="8"/>
  <c r="AE26" i="8"/>
  <c r="AE232" i="8"/>
  <c r="AE240" i="8"/>
  <c r="AE72" i="8"/>
  <c r="AE128" i="8"/>
  <c r="AE152" i="8"/>
  <c r="AE56" i="8"/>
  <c r="AE64" i="8"/>
  <c r="AE48" i="8"/>
  <c r="AE16" i="8"/>
  <c r="AG8" i="8"/>
  <c r="AF5" i="8"/>
  <c r="AF7" i="8"/>
  <c r="AA9" i="9"/>
  <c r="AB10" i="9"/>
  <c r="AG4" i="8" l="1"/>
  <c r="AG52" i="8"/>
  <c r="AF52" i="8"/>
  <c r="AF126" i="8"/>
  <c r="AF150" i="8"/>
  <c r="AF254" i="8"/>
  <c r="AF142" i="8"/>
  <c r="AF94" i="8"/>
  <c r="AF206" i="8"/>
  <c r="AF134" i="8"/>
  <c r="AF230" i="8"/>
  <c r="AF188" i="8"/>
  <c r="AF22" i="8"/>
  <c r="AF46" i="8"/>
  <c r="AF54" i="8"/>
  <c r="AF116" i="8"/>
  <c r="AF250" i="8"/>
  <c r="AF146" i="8"/>
  <c r="AF234" i="8"/>
  <c r="AF218" i="8"/>
  <c r="AF58" i="8"/>
  <c r="AF160" i="8"/>
  <c r="AF192" i="8"/>
  <c r="AF152" i="8"/>
  <c r="AF72" i="8"/>
  <c r="AF12" i="8"/>
  <c r="AF214" i="8"/>
  <c r="AF268" i="8"/>
  <c r="AF198" i="8"/>
  <c r="AF20" i="8"/>
  <c r="AF276" i="8"/>
  <c r="AF180" i="8"/>
  <c r="AF196" i="8"/>
  <c r="AF252" i="8"/>
  <c r="AF228" i="8"/>
  <c r="AF68" i="8"/>
  <c r="AF164" i="8"/>
  <c r="AF98" i="8"/>
  <c r="AF154" i="8"/>
  <c r="AF170" i="8"/>
  <c r="AF26" i="8"/>
  <c r="AF176" i="8"/>
  <c r="AF168" i="8"/>
  <c r="AF56" i="8"/>
  <c r="AF96" i="8"/>
  <c r="AF110" i="8"/>
  <c r="AF286" i="8"/>
  <c r="AF174" i="8"/>
  <c r="AF262" i="8"/>
  <c r="AF244" i="8"/>
  <c r="AF140" i="8"/>
  <c r="AF204" i="8"/>
  <c r="AF44" i="8"/>
  <c r="AF28" i="8"/>
  <c r="AF124" i="8"/>
  <c r="AF82" i="8"/>
  <c r="AF106" i="8"/>
  <c r="AF138" i="8"/>
  <c r="AF288" i="8"/>
  <c r="AF256" i="8"/>
  <c r="AF112" i="8"/>
  <c r="AF48" i="8"/>
  <c r="AF80" i="8"/>
  <c r="AF182" i="8"/>
  <c r="AF102" i="8"/>
  <c r="AF278" i="8"/>
  <c r="AF158" i="8"/>
  <c r="AF246" i="8"/>
  <c r="AF220" i="8"/>
  <c r="AF266" i="8"/>
  <c r="AF62" i="8"/>
  <c r="AF78" i="8"/>
  <c r="AF132" i="8"/>
  <c r="AF108" i="8"/>
  <c r="AF36" i="8"/>
  <c r="AF258" i="8"/>
  <c r="AF242" i="8"/>
  <c r="AF64" i="8"/>
  <c r="AF184" i="8"/>
  <c r="AF232" i="8"/>
  <c r="AF136" i="8"/>
  <c r="AF88" i="8"/>
  <c r="AF14" i="8"/>
  <c r="AF292" i="8"/>
  <c r="AF274" i="8"/>
  <c r="AF30" i="8"/>
  <c r="AF74" i="8"/>
  <c r="AF38" i="8"/>
  <c r="AF290" i="8"/>
  <c r="AF100" i="8"/>
  <c r="AF172" i="8"/>
  <c r="AF162" i="8"/>
  <c r="AF92" i="8"/>
  <c r="AF210" i="8"/>
  <c r="AF144" i="8"/>
  <c r="AF226" i="8"/>
  <c r="AF90" i="8"/>
  <c r="AF202" i="8"/>
  <c r="AF130" i="8"/>
  <c r="AF50" i="8"/>
  <c r="AF280" i="8"/>
  <c r="AF34" i="8"/>
  <c r="AF248" i="8"/>
  <c r="AF216" i="8"/>
  <c r="AF240" i="8"/>
  <c r="AF120" i="8"/>
  <c r="AF40" i="8"/>
  <c r="AF32" i="8"/>
  <c r="AF10" i="8"/>
  <c r="AF222" i="8"/>
  <c r="AF118" i="8"/>
  <c r="AF70" i="8"/>
  <c r="AF238" i="8"/>
  <c r="AF166" i="8"/>
  <c r="AF270" i="8"/>
  <c r="AF190" i="8"/>
  <c r="AF212" i="8"/>
  <c r="AF60" i="8"/>
  <c r="AF236" i="8"/>
  <c r="AF114" i="8"/>
  <c r="AF260" i="8"/>
  <c r="AF86" i="8"/>
  <c r="AF284" i="8"/>
  <c r="AF148" i="8"/>
  <c r="AF84" i="8"/>
  <c r="AF156" i="8"/>
  <c r="AF122" i="8"/>
  <c r="AF76" i="8"/>
  <c r="AF194" i="8"/>
  <c r="AF282" i="8"/>
  <c r="AF178" i="8"/>
  <c r="AF66" i="8"/>
  <c r="AF186" i="8"/>
  <c r="AF18" i="8"/>
  <c r="AF42" i="8"/>
  <c r="AF272" i="8"/>
  <c r="AF264" i="8"/>
  <c r="AF200" i="8"/>
  <c r="AF208" i="8"/>
  <c r="AF224" i="8"/>
  <c r="AF104" i="8"/>
  <c r="AF128" i="8"/>
  <c r="AF24" i="8"/>
  <c r="AF16" i="8"/>
  <c r="AF6" i="8"/>
  <c r="AH8" i="8"/>
  <c r="AG5" i="8"/>
  <c r="AG7" i="8"/>
  <c r="AC10" i="9"/>
  <c r="AB13" i="9"/>
  <c r="AB12" i="9" s="1"/>
  <c r="AB9" i="9"/>
  <c r="AA13" i="9"/>
  <c r="AA12" i="9" s="1"/>
  <c r="AH4" i="8" l="1"/>
  <c r="AH52" i="8"/>
  <c r="AG260" i="8"/>
  <c r="AG222" i="8"/>
  <c r="AG276" i="8"/>
  <c r="AG230" i="8"/>
  <c r="AG150" i="8"/>
  <c r="AG158" i="8"/>
  <c r="AG102" i="8"/>
  <c r="AG60" i="8"/>
  <c r="AG70" i="8"/>
  <c r="AG228" i="8"/>
  <c r="AG196" i="8"/>
  <c r="AG58" i="8"/>
  <c r="AG284" i="8"/>
  <c r="AG292" i="8"/>
  <c r="AG140" i="8"/>
  <c r="AG132" i="8"/>
  <c r="AG92" i="8"/>
  <c r="AG250" i="8"/>
  <c r="AG258" i="8"/>
  <c r="AG114" i="8"/>
  <c r="AG266" i="8"/>
  <c r="AG178" i="8"/>
  <c r="AG138" i="8"/>
  <c r="AG34" i="8"/>
  <c r="AG130" i="8"/>
  <c r="AG288" i="8"/>
  <c r="AG160" i="8"/>
  <c r="AG42" i="8"/>
  <c r="AG232" i="8"/>
  <c r="AG184" i="8"/>
  <c r="AG240" i="8"/>
  <c r="AG56" i="8"/>
  <c r="AG128" i="8"/>
  <c r="AG64" i="8"/>
  <c r="AG16" i="8"/>
  <c r="AG262" i="8"/>
  <c r="AG206" i="8"/>
  <c r="AG20" i="8"/>
  <c r="AG214" i="8"/>
  <c r="AG286" i="8"/>
  <c r="AG126" i="8"/>
  <c r="AG94" i="8"/>
  <c r="AG36" i="8"/>
  <c r="AG252" i="8"/>
  <c r="AG220" i="8"/>
  <c r="AG100" i="8"/>
  <c r="AG46" i="8"/>
  <c r="AG268" i="8"/>
  <c r="AG188" i="8"/>
  <c r="AG116" i="8"/>
  <c r="AG122" i="8"/>
  <c r="AG76" i="8"/>
  <c r="AG148" i="8"/>
  <c r="AG234" i="8"/>
  <c r="AG98" i="8"/>
  <c r="AG242" i="8"/>
  <c r="AG170" i="8"/>
  <c r="AG90" i="8"/>
  <c r="AG218" i="8"/>
  <c r="AG106" i="8"/>
  <c r="AG264" i="8"/>
  <c r="AG144" i="8"/>
  <c r="AG26" i="8"/>
  <c r="AG96" i="8"/>
  <c r="AG200" i="8"/>
  <c r="AG176" i="8"/>
  <c r="AG120" i="8"/>
  <c r="AG104" i="8"/>
  <c r="AG48" i="8"/>
  <c r="AG14" i="8"/>
  <c r="AG6" i="8"/>
  <c r="AG278" i="8"/>
  <c r="AG246" i="8"/>
  <c r="AG142" i="8"/>
  <c r="AG270" i="8"/>
  <c r="AG182" i="8"/>
  <c r="AG198" i="8"/>
  <c r="AG118" i="8"/>
  <c r="AG86" i="8"/>
  <c r="AG28" i="8"/>
  <c r="AG244" i="8"/>
  <c r="AG212" i="8"/>
  <c r="AG68" i="8"/>
  <c r="AG30" i="8"/>
  <c r="AG54" i="8"/>
  <c r="AG180" i="8"/>
  <c r="AG84" i="8"/>
  <c r="AG172" i="8"/>
  <c r="AG108" i="8"/>
  <c r="AG74" i="8"/>
  <c r="AG282" i="8"/>
  <c r="AG202" i="8"/>
  <c r="AG162" i="8"/>
  <c r="AG66" i="8"/>
  <c r="AG210" i="8"/>
  <c r="AG82" i="8"/>
  <c r="AG248" i="8"/>
  <c r="AG256" i="8"/>
  <c r="AG18" i="8"/>
  <c r="AG40" i="8"/>
  <c r="AG192" i="8"/>
  <c r="AG152" i="8"/>
  <c r="AG32" i="8"/>
  <c r="AG88" i="8"/>
  <c r="AG80" i="8"/>
  <c r="AG10" i="8"/>
  <c r="AG174" i="8"/>
  <c r="AG238" i="8"/>
  <c r="AG134" i="8"/>
  <c r="AG254" i="8"/>
  <c r="AG166" i="8"/>
  <c r="AG190" i="8"/>
  <c r="AG110" i="8"/>
  <c r="AG62" i="8"/>
  <c r="AG78" i="8"/>
  <c r="AG236" i="8"/>
  <c r="AG204" i="8"/>
  <c r="AG226" i="8"/>
  <c r="AG22" i="8"/>
  <c r="AG38" i="8"/>
  <c r="AG156" i="8"/>
  <c r="AG164" i="8"/>
  <c r="AG124" i="8"/>
  <c r="AG290" i="8"/>
  <c r="AG44" i="8"/>
  <c r="AG146" i="8"/>
  <c r="AG274" i="8"/>
  <c r="AG186" i="8"/>
  <c r="AG154" i="8"/>
  <c r="AG50" i="8"/>
  <c r="AG194" i="8"/>
  <c r="AG272" i="8"/>
  <c r="AG216" i="8"/>
  <c r="AG224" i="8"/>
  <c r="AG280" i="8"/>
  <c r="AG208" i="8"/>
  <c r="AG168" i="8"/>
  <c r="AG112" i="8"/>
  <c r="AG136" i="8"/>
  <c r="AG72" i="8"/>
  <c r="AG24" i="8"/>
  <c r="AG12" i="8"/>
  <c r="AI8" i="8"/>
  <c r="AH7" i="8"/>
  <c r="AH5" i="8"/>
  <c r="AD10" i="9"/>
  <c r="AC9" i="9"/>
  <c r="AH12" i="8" l="1"/>
  <c r="AI4" i="8"/>
  <c r="AH214" i="8"/>
  <c r="AH78" i="8"/>
  <c r="AH190" i="8"/>
  <c r="AH284" i="8"/>
  <c r="AH222" i="8"/>
  <c r="AH102" i="8"/>
  <c r="AH246" i="8"/>
  <c r="AH70" i="8"/>
  <c r="AH212" i="8"/>
  <c r="AH76" i="8"/>
  <c r="AH258" i="8"/>
  <c r="AH30" i="8"/>
  <c r="AH164" i="8"/>
  <c r="AH54" i="8"/>
  <c r="AH228" i="8"/>
  <c r="AH132" i="8"/>
  <c r="AH266" i="8"/>
  <c r="AH116" i="8"/>
  <c r="AH68" i="8"/>
  <c r="AH140" i="8"/>
  <c r="AH184" i="8"/>
  <c r="AH66" i="8"/>
  <c r="AH234" i="8"/>
  <c r="AH146" i="8"/>
  <c r="AH90" i="8"/>
  <c r="AH202" i="8"/>
  <c r="AH26" i="8"/>
  <c r="AH34" i="8"/>
  <c r="AH168" i="8"/>
  <c r="AH152" i="8"/>
  <c r="AH176" i="8"/>
  <c r="AH128" i="8"/>
  <c r="AH64" i="8"/>
  <c r="AH96" i="8"/>
  <c r="AH10" i="8"/>
  <c r="AH158" i="8"/>
  <c r="AH20" i="8"/>
  <c r="AH182" i="8"/>
  <c r="AH278" i="8"/>
  <c r="AH126" i="8"/>
  <c r="AH94" i="8"/>
  <c r="AH206" i="8"/>
  <c r="AH62" i="8"/>
  <c r="AH204" i="8"/>
  <c r="AH36" i="8"/>
  <c r="AH194" i="8"/>
  <c r="AH276" i="8"/>
  <c r="AH124" i="8"/>
  <c r="AH38" i="8"/>
  <c r="AH196" i="8"/>
  <c r="AH250" i="8"/>
  <c r="AH108" i="8"/>
  <c r="AH60" i="8"/>
  <c r="AH162" i="8"/>
  <c r="AH130" i="8"/>
  <c r="AH18" i="8"/>
  <c r="AH178" i="8"/>
  <c r="AH138" i="8"/>
  <c r="AH58" i="8"/>
  <c r="AH186" i="8"/>
  <c r="AH288" i="8"/>
  <c r="AH256" i="8"/>
  <c r="AH208" i="8"/>
  <c r="AH224" i="8"/>
  <c r="AH160" i="8"/>
  <c r="AH104" i="8"/>
  <c r="AH56" i="8"/>
  <c r="AH80" i="8"/>
  <c r="AH270" i="8"/>
  <c r="AH150" i="8"/>
  <c r="AH286" i="8"/>
  <c r="AH166" i="8"/>
  <c r="AH238" i="8"/>
  <c r="AH118" i="8"/>
  <c r="AH86" i="8"/>
  <c r="AH198" i="8"/>
  <c r="AH268" i="8"/>
  <c r="AH188" i="8"/>
  <c r="AH292" i="8"/>
  <c r="AH264" i="8"/>
  <c r="AH244" i="8"/>
  <c r="AH92" i="8"/>
  <c r="AH22" i="8"/>
  <c r="AH156" i="8"/>
  <c r="AH44" i="8"/>
  <c r="AH210" i="8"/>
  <c r="AH100" i="8"/>
  <c r="AH226" i="8"/>
  <c r="AH74" i="8"/>
  <c r="AH98" i="8"/>
  <c r="AH274" i="8"/>
  <c r="AH170" i="8"/>
  <c r="AH114" i="8"/>
  <c r="AH280" i="8"/>
  <c r="AH50" i="8"/>
  <c r="AH248" i="8"/>
  <c r="AH240" i="8"/>
  <c r="AH192" i="8"/>
  <c r="AH216" i="8"/>
  <c r="AH120" i="8"/>
  <c r="AH88" i="8"/>
  <c r="AH40" i="8"/>
  <c r="AH48" i="8"/>
  <c r="AH16" i="8"/>
  <c r="AH262" i="8"/>
  <c r="AH134" i="8"/>
  <c r="AH254" i="8"/>
  <c r="AH142" i="8"/>
  <c r="AH230" i="8"/>
  <c r="AH110" i="8"/>
  <c r="AH252" i="8"/>
  <c r="AH174" i="8"/>
  <c r="AH236" i="8"/>
  <c r="AH172" i="8"/>
  <c r="AH180" i="8"/>
  <c r="AH46" i="8"/>
  <c r="AH220" i="8"/>
  <c r="AH290" i="8"/>
  <c r="AH260" i="8"/>
  <c r="AH148" i="8"/>
  <c r="AH28" i="8"/>
  <c r="AH122" i="8"/>
  <c r="AH84" i="8"/>
  <c r="AH218" i="8"/>
  <c r="AH272" i="8"/>
  <c r="AH82" i="8"/>
  <c r="AH242" i="8"/>
  <c r="AH154" i="8"/>
  <c r="AH106" i="8"/>
  <c r="AH282" i="8"/>
  <c r="AH42" i="8"/>
  <c r="AH144" i="8"/>
  <c r="AH232" i="8"/>
  <c r="AH136" i="8"/>
  <c r="AH200" i="8"/>
  <c r="AH24" i="8"/>
  <c r="AH72" i="8"/>
  <c r="AH112" i="8"/>
  <c r="AH32" i="8"/>
  <c r="AH14" i="8"/>
  <c r="AH6" i="8"/>
  <c r="AJ8" i="8"/>
  <c r="AI7" i="8"/>
  <c r="AI5" i="8"/>
  <c r="AE10" i="9"/>
  <c r="AD9" i="9"/>
  <c r="AD13" i="9"/>
  <c r="AD12" i="9" s="1"/>
  <c r="AC13" i="9"/>
  <c r="AC12" i="9" s="1"/>
  <c r="AI52" i="8" l="1"/>
  <c r="AI10" i="8"/>
  <c r="AJ4" i="8"/>
  <c r="AI116" i="8"/>
  <c r="AI12" i="8"/>
  <c r="AI188" i="8"/>
  <c r="AI132" i="8"/>
  <c r="AI212" i="8"/>
  <c r="AI92" i="8"/>
  <c r="AI236" i="8"/>
  <c r="AI60" i="8"/>
  <c r="AI246" i="8"/>
  <c r="AI198" i="8"/>
  <c r="AI182" i="8"/>
  <c r="AI230" i="8"/>
  <c r="AI158" i="8"/>
  <c r="AI86" i="8"/>
  <c r="AI30" i="8"/>
  <c r="AI126" i="8"/>
  <c r="AI54" i="8"/>
  <c r="AI248" i="8"/>
  <c r="AI14" i="8"/>
  <c r="AI272" i="8"/>
  <c r="AI208" i="8"/>
  <c r="AI160" i="8"/>
  <c r="AI88" i="8"/>
  <c r="AI48" i="8"/>
  <c r="AI112" i="8"/>
  <c r="AI56" i="8"/>
  <c r="AI290" i="8"/>
  <c r="AI234" i="8"/>
  <c r="AI178" i="8"/>
  <c r="AI162" i="8"/>
  <c r="AI138" i="8"/>
  <c r="AI130" i="8"/>
  <c r="AI154" i="8"/>
  <c r="AI42" i="8"/>
  <c r="AI50" i="8"/>
  <c r="AI6" i="8"/>
  <c r="AI276" i="8"/>
  <c r="AI100" i="8"/>
  <c r="AI260" i="8"/>
  <c r="AI164" i="8"/>
  <c r="AI180" i="8"/>
  <c r="AI76" i="8"/>
  <c r="AI220" i="8"/>
  <c r="AI44" i="8"/>
  <c r="AI238" i="8"/>
  <c r="AI28" i="8"/>
  <c r="AI174" i="8"/>
  <c r="AI206" i="8"/>
  <c r="AI150" i="8"/>
  <c r="AI70" i="8"/>
  <c r="AI166" i="8"/>
  <c r="AI110" i="8"/>
  <c r="AI38" i="8"/>
  <c r="AI216" i="8"/>
  <c r="AI264" i="8"/>
  <c r="AI256" i="8"/>
  <c r="AI184" i="8"/>
  <c r="AI152" i="8"/>
  <c r="AI72" i="8"/>
  <c r="AI32" i="8"/>
  <c r="AI96" i="8"/>
  <c r="AI40" i="8"/>
  <c r="AI274" i="8"/>
  <c r="AI16" i="8"/>
  <c r="AI226" i="8"/>
  <c r="AI210" i="8"/>
  <c r="AI114" i="8"/>
  <c r="AI122" i="8"/>
  <c r="AI26" i="8"/>
  <c r="AI66" i="8"/>
  <c r="AI34" i="8"/>
  <c r="AI204" i="8"/>
  <c r="AI84" i="8"/>
  <c r="AI244" i="8"/>
  <c r="AI156" i="8"/>
  <c r="AI292" i="8"/>
  <c r="AI124" i="8"/>
  <c r="AI268" i="8"/>
  <c r="AI196" i="8"/>
  <c r="AI36" i="8"/>
  <c r="AI222" i="8"/>
  <c r="AI20" i="8"/>
  <c r="AI270" i="8"/>
  <c r="AI286" i="8"/>
  <c r="AI118" i="8"/>
  <c r="AI62" i="8"/>
  <c r="AI142" i="8"/>
  <c r="AI94" i="8"/>
  <c r="AI288" i="8"/>
  <c r="AI200" i="8"/>
  <c r="AI192" i="8"/>
  <c r="AI240" i="8"/>
  <c r="AI232" i="8"/>
  <c r="AI120" i="8"/>
  <c r="AI144" i="8"/>
  <c r="AI24" i="8"/>
  <c r="AI80" i="8"/>
  <c r="AI282" i="8"/>
  <c r="AI266" i="8"/>
  <c r="AI250" i="8"/>
  <c r="AI218" i="8"/>
  <c r="AI194" i="8"/>
  <c r="AI98" i="8"/>
  <c r="AI106" i="8"/>
  <c r="AI82" i="8"/>
  <c r="AI18" i="8"/>
  <c r="AI172" i="8"/>
  <c r="AI68" i="8"/>
  <c r="AI228" i="8"/>
  <c r="AI148" i="8"/>
  <c r="AI284" i="8"/>
  <c r="AI108" i="8"/>
  <c r="AI252" i="8"/>
  <c r="AI140" i="8"/>
  <c r="AI278" i="8"/>
  <c r="AI214" i="8"/>
  <c r="AI262" i="8"/>
  <c r="AI254" i="8"/>
  <c r="AI190" i="8"/>
  <c r="AI102" i="8"/>
  <c r="AI46" i="8"/>
  <c r="AI134" i="8"/>
  <c r="AI78" i="8"/>
  <c r="AI280" i="8"/>
  <c r="AI22" i="8"/>
  <c r="AI168" i="8"/>
  <c r="AI224" i="8"/>
  <c r="AI176" i="8"/>
  <c r="AI104" i="8"/>
  <c r="AI136" i="8"/>
  <c r="AI128" i="8"/>
  <c r="AI64" i="8"/>
  <c r="AI242" i="8"/>
  <c r="AI258" i="8"/>
  <c r="AI202" i="8"/>
  <c r="AI170" i="8"/>
  <c r="AI186" i="8"/>
  <c r="AI146" i="8"/>
  <c r="AI90" i="8"/>
  <c r="AI58" i="8"/>
  <c r="AI74" i="8"/>
  <c r="AK8" i="8"/>
  <c r="AJ5" i="8"/>
  <c r="AJ7" i="8"/>
  <c r="AE13" i="9"/>
  <c r="AE12" i="9" s="1"/>
  <c r="AF10" i="9"/>
  <c r="AE9" i="9"/>
  <c r="AJ52" i="8" l="1"/>
  <c r="AJ58" i="8"/>
  <c r="AK4" i="8"/>
  <c r="AJ260" i="8"/>
  <c r="AJ220" i="8"/>
  <c r="AJ188" i="8"/>
  <c r="AJ124" i="8"/>
  <c r="AJ60" i="8"/>
  <c r="AJ268" i="8"/>
  <c r="AJ180" i="8"/>
  <c r="AJ116" i="8"/>
  <c r="AJ206" i="8"/>
  <c r="AJ28" i="8"/>
  <c r="AJ246" i="8"/>
  <c r="AJ198" i="8"/>
  <c r="AJ134" i="8"/>
  <c r="AJ94" i="8"/>
  <c r="AJ166" i="8"/>
  <c r="AJ86" i="8"/>
  <c r="AJ288" i="8"/>
  <c r="AJ240" i="8"/>
  <c r="AJ248" i="8"/>
  <c r="AJ14" i="8"/>
  <c r="AJ192" i="8"/>
  <c r="AJ136" i="8"/>
  <c r="AJ72" i="8"/>
  <c r="AJ32" i="8"/>
  <c r="AJ112" i="8"/>
  <c r="AJ16" i="8"/>
  <c r="AJ258" i="8"/>
  <c r="AJ250" i="8"/>
  <c r="AJ170" i="8"/>
  <c r="AJ194" i="8"/>
  <c r="AJ122" i="8"/>
  <c r="AJ114" i="8"/>
  <c r="AJ34" i="8"/>
  <c r="AJ18" i="8"/>
  <c r="AJ10" i="8"/>
  <c r="AJ252" i="8"/>
  <c r="AJ212" i="8"/>
  <c r="AJ172" i="8"/>
  <c r="AJ108" i="8"/>
  <c r="AJ44" i="8"/>
  <c r="AJ244" i="8"/>
  <c r="AJ164" i="8"/>
  <c r="AJ100" i="8"/>
  <c r="AJ270" i="8"/>
  <c r="AJ174" i="8"/>
  <c r="AJ286" i="8"/>
  <c r="AJ238" i="8"/>
  <c r="AJ190" i="8"/>
  <c r="AJ150" i="8"/>
  <c r="AJ78" i="8"/>
  <c r="AJ30" i="8"/>
  <c r="AJ70" i="8"/>
  <c r="AJ280" i="8"/>
  <c r="AJ224" i="8"/>
  <c r="AJ184" i="8"/>
  <c r="AJ232" i="8"/>
  <c r="AJ168" i="8"/>
  <c r="AJ120" i="8"/>
  <c r="AJ56" i="8"/>
  <c r="AJ24" i="8"/>
  <c r="AJ96" i="8"/>
  <c r="AJ282" i="8"/>
  <c r="AJ234" i="8"/>
  <c r="AJ226" i="8"/>
  <c r="AJ218" i="8"/>
  <c r="AJ186" i="8"/>
  <c r="AJ106" i="8"/>
  <c r="AJ98" i="8"/>
  <c r="AJ74" i="8"/>
  <c r="AJ82" i="8"/>
  <c r="AJ6" i="8"/>
  <c r="AJ236" i="8"/>
  <c r="AJ204" i="8"/>
  <c r="AJ156" i="8"/>
  <c r="AJ92" i="8"/>
  <c r="AJ284" i="8"/>
  <c r="AJ36" i="8"/>
  <c r="AJ148" i="8"/>
  <c r="AJ84" i="8"/>
  <c r="AJ254" i="8"/>
  <c r="AJ142" i="8"/>
  <c r="AJ278" i="8"/>
  <c r="AJ222" i="8"/>
  <c r="AJ182" i="8"/>
  <c r="AJ126" i="8"/>
  <c r="AJ54" i="8"/>
  <c r="AJ118" i="8"/>
  <c r="AJ62" i="8"/>
  <c r="AJ272" i="8"/>
  <c r="AJ208" i="8"/>
  <c r="AJ176" i="8"/>
  <c r="AJ216" i="8"/>
  <c r="AJ152" i="8"/>
  <c r="AJ104" i="8"/>
  <c r="AJ40" i="8"/>
  <c r="AJ144" i="8"/>
  <c r="AJ80" i="8"/>
  <c r="AJ274" i="8"/>
  <c r="AJ290" i="8"/>
  <c r="AJ210" i="8"/>
  <c r="AJ202" i="8"/>
  <c r="AJ146" i="8"/>
  <c r="AJ90" i="8"/>
  <c r="AJ154" i="8"/>
  <c r="AJ50" i="8"/>
  <c r="AJ12" i="8"/>
  <c r="AJ228" i="8"/>
  <c r="AJ196" i="8"/>
  <c r="AJ140" i="8"/>
  <c r="AJ76" i="8"/>
  <c r="AJ276" i="8"/>
  <c r="AJ292" i="8"/>
  <c r="AJ132" i="8"/>
  <c r="AJ68" i="8"/>
  <c r="AJ230" i="8"/>
  <c r="AJ20" i="8"/>
  <c r="AJ262" i="8"/>
  <c r="AJ214" i="8"/>
  <c r="AJ158" i="8"/>
  <c r="AJ110" i="8"/>
  <c r="AJ38" i="8"/>
  <c r="AJ102" i="8"/>
  <c r="AJ46" i="8"/>
  <c r="AJ256" i="8"/>
  <c r="AJ264" i="8"/>
  <c r="AJ22" i="8"/>
  <c r="AJ200" i="8"/>
  <c r="AJ64" i="8"/>
  <c r="AJ88" i="8"/>
  <c r="AJ160" i="8"/>
  <c r="AJ128" i="8"/>
  <c r="AJ48" i="8"/>
  <c r="AJ266" i="8"/>
  <c r="AJ242" i="8"/>
  <c r="AJ178" i="8"/>
  <c r="AJ162" i="8"/>
  <c r="AJ130" i="8"/>
  <c r="AJ138" i="8"/>
  <c r="AJ66" i="8"/>
  <c r="AJ26" i="8"/>
  <c r="AJ42" i="8"/>
  <c r="AL8" i="8"/>
  <c r="AK7" i="8"/>
  <c r="AK5" i="8"/>
  <c r="AG10" i="9"/>
  <c r="AF9" i="9"/>
  <c r="AF13" i="9"/>
  <c r="AF12" i="9" s="1"/>
  <c r="AK52" i="8" l="1"/>
  <c r="AK14" i="8"/>
  <c r="AL4" i="8"/>
  <c r="AK6" i="8"/>
  <c r="AK278" i="8"/>
  <c r="AK158" i="8"/>
  <c r="AK190" i="8"/>
  <c r="AK134" i="8"/>
  <c r="AK206" i="8"/>
  <c r="AK238" i="8"/>
  <c r="AK118" i="8"/>
  <c r="AK212" i="8"/>
  <c r="AK268" i="8"/>
  <c r="AK218" i="8"/>
  <c r="AK292" i="8"/>
  <c r="AK244" i="8"/>
  <c r="AK68" i="8"/>
  <c r="AK54" i="8"/>
  <c r="AK220" i="8"/>
  <c r="AK92" i="8"/>
  <c r="AK172" i="8"/>
  <c r="AK60" i="8"/>
  <c r="AK280" i="8"/>
  <c r="AK290" i="8"/>
  <c r="AK98" i="8"/>
  <c r="AK210" i="8"/>
  <c r="AK90" i="8"/>
  <c r="AK274" i="8"/>
  <c r="AK194" i="8"/>
  <c r="AK34" i="8"/>
  <c r="AK192" i="8"/>
  <c r="AK224" i="8"/>
  <c r="AK26" i="8"/>
  <c r="AK216" i="8"/>
  <c r="AK64" i="8"/>
  <c r="AK200" i="8"/>
  <c r="AK112" i="8"/>
  <c r="AK88" i="8"/>
  <c r="AK96" i="8"/>
  <c r="AK10" i="8"/>
  <c r="AK222" i="8"/>
  <c r="AK62" i="8"/>
  <c r="AK174" i="8"/>
  <c r="AK86" i="8"/>
  <c r="AK142" i="8"/>
  <c r="AK230" i="8"/>
  <c r="AK110" i="8"/>
  <c r="AK116" i="8"/>
  <c r="AK204" i="8"/>
  <c r="AK74" i="8"/>
  <c r="AK276" i="8"/>
  <c r="AK228" i="8"/>
  <c r="AK38" i="8"/>
  <c r="AK196" i="8"/>
  <c r="AK28" i="8"/>
  <c r="AK164" i="8"/>
  <c r="AK226" i="8"/>
  <c r="AK156" i="8"/>
  <c r="AK202" i="8"/>
  <c r="AK282" i="8"/>
  <c r="AK186" i="8"/>
  <c r="AK82" i="8"/>
  <c r="AK258" i="8"/>
  <c r="AK178" i="8"/>
  <c r="AK264" i="8"/>
  <c r="AK184" i="8"/>
  <c r="AK168" i="8"/>
  <c r="AK248" i="8"/>
  <c r="AK176" i="8"/>
  <c r="AK40" i="8"/>
  <c r="AK144" i="8"/>
  <c r="AK32" i="8"/>
  <c r="AK72" i="8"/>
  <c r="AK80" i="8"/>
  <c r="AK12" i="8"/>
  <c r="AK214" i="8"/>
  <c r="AK270" i="8"/>
  <c r="AK166" i="8"/>
  <c r="AK78" i="8"/>
  <c r="AK262" i="8"/>
  <c r="AK198" i="8"/>
  <c r="AK102" i="8"/>
  <c r="AK84" i="8"/>
  <c r="AK124" i="8"/>
  <c r="AK46" i="8"/>
  <c r="AK260" i="8"/>
  <c r="AK180" i="8"/>
  <c r="AK44" i="8"/>
  <c r="AK284" i="8"/>
  <c r="AK188" i="8"/>
  <c r="AK20" i="8"/>
  <c r="AK148" i="8"/>
  <c r="AK162" i="8"/>
  <c r="AK108" i="8"/>
  <c r="AK138" i="8"/>
  <c r="AK266" i="8"/>
  <c r="AK170" i="8"/>
  <c r="AK66" i="8"/>
  <c r="AK250" i="8"/>
  <c r="AK154" i="8"/>
  <c r="AK256" i="8"/>
  <c r="AK18" i="8"/>
  <c r="AK50" i="8"/>
  <c r="AK160" i="8"/>
  <c r="AK152" i="8"/>
  <c r="AK232" i="8"/>
  <c r="AK56" i="8"/>
  <c r="AK128" i="8"/>
  <c r="AK48" i="8"/>
  <c r="AK182" i="8"/>
  <c r="AK246" i="8"/>
  <c r="AK150" i="8"/>
  <c r="AK286" i="8"/>
  <c r="AK254" i="8"/>
  <c r="AK126" i="8"/>
  <c r="AK94" i="8"/>
  <c r="AK22" i="8"/>
  <c r="AK36" i="8"/>
  <c r="AK30" i="8"/>
  <c r="AK252" i="8"/>
  <c r="AK100" i="8"/>
  <c r="AK70" i="8"/>
  <c r="AK236" i="8"/>
  <c r="AK132" i="8"/>
  <c r="AK130" i="8"/>
  <c r="AK140" i="8"/>
  <c r="AK122" i="8"/>
  <c r="AK76" i="8"/>
  <c r="AK114" i="8"/>
  <c r="AK234" i="8"/>
  <c r="AK106" i="8"/>
  <c r="AK58" i="8"/>
  <c r="AK242" i="8"/>
  <c r="AK146" i="8"/>
  <c r="AK272" i="8"/>
  <c r="AK288" i="8"/>
  <c r="AK42" i="8"/>
  <c r="AK240" i="8"/>
  <c r="AK136" i="8"/>
  <c r="AK208" i="8"/>
  <c r="AK120" i="8"/>
  <c r="AK104" i="8"/>
  <c r="AK24" i="8"/>
  <c r="AK16" i="8"/>
  <c r="AM8" i="8"/>
  <c r="AL7" i="8"/>
  <c r="AL5" i="8"/>
  <c r="AH10" i="9"/>
  <c r="AG9" i="9"/>
  <c r="AL52" i="8" l="1"/>
  <c r="AL14" i="8"/>
  <c r="AM4" i="8"/>
  <c r="AL206" i="8"/>
  <c r="AL118" i="8"/>
  <c r="AL190" i="8"/>
  <c r="AL222" i="8"/>
  <c r="AL278" i="8"/>
  <c r="AL214" i="8"/>
  <c r="AL150" i="8"/>
  <c r="AL62" i="8"/>
  <c r="AL244" i="8"/>
  <c r="AL108" i="8"/>
  <c r="AL70" i="8"/>
  <c r="AL212" i="8"/>
  <c r="AL210" i="8"/>
  <c r="AL284" i="8"/>
  <c r="AL132" i="8"/>
  <c r="AL60" i="8"/>
  <c r="AL180" i="8"/>
  <c r="AL290" i="8"/>
  <c r="AL106" i="8"/>
  <c r="AL170" i="8"/>
  <c r="AL42" i="8"/>
  <c r="AL202" i="8"/>
  <c r="AL98" i="8"/>
  <c r="AL154" i="8"/>
  <c r="AL26" i="8"/>
  <c r="AL248" i="8"/>
  <c r="AL272" i="8"/>
  <c r="AL176" i="8"/>
  <c r="AL208" i="8"/>
  <c r="AL192" i="8"/>
  <c r="AL136" i="8"/>
  <c r="AL120" i="8"/>
  <c r="AL96" i="8"/>
  <c r="AL40" i="8"/>
  <c r="AL10" i="8"/>
  <c r="AL166" i="8"/>
  <c r="AL110" i="8"/>
  <c r="AL38" i="8"/>
  <c r="AL142" i="8"/>
  <c r="AL262" i="8"/>
  <c r="AL198" i="8"/>
  <c r="AL54" i="8"/>
  <c r="AL268" i="8"/>
  <c r="AL236" i="8"/>
  <c r="AL250" i="8"/>
  <c r="AL22" i="8"/>
  <c r="AL204" i="8"/>
  <c r="AL264" i="8"/>
  <c r="AL188" i="8"/>
  <c r="AL124" i="8"/>
  <c r="AL36" i="8"/>
  <c r="AL116" i="8"/>
  <c r="AL164" i="8"/>
  <c r="AL44" i="8"/>
  <c r="AL218" i="8"/>
  <c r="AL122" i="8"/>
  <c r="AL282" i="8"/>
  <c r="AL146" i="8"/>
  <c r="AL226" i="8"/>
  <c r="AL130" i="8"/>
  <c r="AL50" i="8"/>
  <c r="AL240" i="8"/>
  <c r="AL232" i="8"/>
  <c r="AL160" i="8"/>
  <c r="AL224" i="8"/>
  <c r="AL184" i="8"/>
  <c r="AL80" i="8"/>
  <c r="AL112" i="8"/>
  <c r="AL88" i="8"/>
  <c r="AL12" i="8"/>
  <c r="AL158" i="8"/>
  <c r="AL102" i="8"/>
  <c r="AL254" i="8"/>
  <c r="AL134" i="8"/>
  <c r="AL238" i="8"/>
  <c r="AL182" i="8"/>
  <c r="AL140" i="8"/>
  <c r="AL260" i="8"/>
  <c r="AL228" i="8"/>
  <c r="AL86" i="8"/>
  <c r="AL292" i="8"/>
  <c r="AL196" i="8"/>
  <c r="AL46" i="8"/>
  <c r="AL172" i="8"/>
  <c r="AL92" i="8"/>
  <c r="AL242" i="8"/>
  <c r="AL84" i="8"/>
  <c r="AL148" i="8"/>
  <c r="AL28" i="8"/>
  <c r="AL194" i="8"/>
  <c r="AL74" i="8"/>
  <c r="AL274" i="8"/>
  <c r="AL138" i="8"/>
  <c r="AL186" i="8"/>
  <c r="AL90" i="8"/>
  <c r="AL34" i="8"/>
  <c r="AL200" i="8"/>
  <c r="AL280" i="8"/>
  <c r="AL24" i="8"/>
  <c r="AL64" i="8"/>
  <c r="AL168" i="8"/>
  <c r="AL144" i="8"/>
  <c r="AL128" i="8"/>
  <c r="AL72" i="8"/>
  <c r="AL270" i="8"/>
  <c r="AL126" i="8"/>
  <c r="AL94" i="8"/>
  <c r="AL246" i="8"/>
  <c r="AL286" i="8"/>
  <c r="AL230" i="8"/>
  <c r="AL174" i="8"/>
  <c r="AL82" i="8"/>
  <c r="AL252" i="8"/>
  <c r="AL220" i="8"/>
  <c r="AL78" i="8"/>
  <c r="AL276" i="8"/>
  <c r="AL100" i="8"/>
  <c r="AL30" i="8"/>
  <c r="AL156" i="8"/>
  <c r="AL76" i="8"/>
  <c r="AL234" i="8"/>
  <c r="AL20" i="8"/>
  <c r="AL68" i="8"/>
  <c r="AL266" i="8"/>
  <c r="AL178" i="8"/>
  <c r="AL66" i="8"/>
  <c r="AL258" i="8"/>
  <c r="AL114" i="8"/>
  <c r="AL162" i="8"/>
  <c r="AL58" i="8"/>
  <c r="AL18" i="8"/>
  <c r="AL288" i="8"/>
  <c r="AL256" i="8"/>
  <c r="AL216" i="8"/>
  <c r="AL32" i="8"/>
  <c r="AL152" i="8"/>
  <c r="AL48" i="8"/>
  <c r="AL104" i="8"/>
  <c r="AL56" i="8"/>
  <c r="AL16" i="8"/>
  <c r="AL6" i="8"/>
  <c r="AN8" i="8"/>
  <c r="AN52" i="8" s="1"/>
  <c r="AM7" i="8"/>
  <c r="AM5" i="8"/>
  <c r="AI10" i="9"/>
  <c r="AH9" i="9"/>
  <c r="AH13" i="9"/>
  <c r="AH12" i="9" s="1"/>
  <c r="AG13" i="9"/>
  <c r="AG12" i="9" s="1"/>
  <c r="AM52" i="8" l="1"/>
  <c r="AM14" i="8"/>
  <c r="AN4" i="8"/>
  <c r="AM142" i="8"/>
  <c r="AM102" i="8"/>
  <c r="AM190" i="8"/>
  <c r="AM286" i="8"/>
  <c r="AM278" i="8"/>
  <c r="AM222" i="8"/>
  <c r="AM134" i="8"/>
  <c r="AM156" i="8"/>
  <c r="AM22" i="8"/>
  <c r="AM100" i="8"/>
  <c r="AM62" i="8"/>
  <c r="AM244" i="8"/>
  <c r="AM234" i="8"/>
  <c r="AM276" i="8"/>
  <c r="AM116" i="8"/>
  <c r="AM60" i="8"/>
  <c r="AM92" i="8"/>
  <c r="AM82" i="8"/>
  <c r="AM282" i="8"/>
  <c r="AM170" i="8"/>
  <c r="AM42" i="8"/>
  <c r="AM250" i="8"/>
  <c r="AM138" i="8"/>
  <c r="AM194" i="8"/>
  <c r="AM74" i="8"/>
  <c r="AM264" i="8"/>
  <c r="AM232" i="8"/>
  <c r="AM184" i="8"/>
  <c r="AM176" i="8"/>
  <c r="AM208" i="8"/>
  <c r="AM104" i="8"/>
  <c r="AM112" i="8"/>
  <c r="AM24" i="8"/>
  <c r="AM12" i="8"/>
  <c r="AM6" i="8"/>
  <c r="AM238" i="8"/>
  <c r="AM126" i="8"/>
  <c r="AM94" i="8"/>
  <c r="AM150" i="8"/>
  <c r="AM198" i="8"/>
  <c r="AM270" i="8"/>
  <c r="AM214" i="8"/>
  <c r="AM220" i="8"/>
  <c r="AM162" i="8"/>
  <c r="AM284" i="8"/>
  <c r="AM68" i="8"/>
  <c r="AM54" i="8"/>
  <c r="AM236" i="8"/>
  <c r="AM226" i="8"/>
  <c r="AM268" i="8"/>
  <c r="AM84" i="8"/>
  <c r="AM50" i="8"/>
  <c r="AM76" i="8"/>
  <c r="AM164" i="8"/>
  <c r="AM44" i="8"/>
  <c r="AM130" i="8"/>
  <c r="AM106" i="8"/>
  <c r="AM272" i="8"/>
  <c r="AM242" i="8"/>
  <c r="AM240" i="8"/>
  <c r="AM146" i="8"/>
  <c r="AM58" i="8"/>
  <c r="AM18" i="8"/>
  <c r="AM144" i="8"/>
  <c r="AM152" i="8"/>
  <c r="AM160" i="8"/>
  <c r="AM200" i="8"/>
  <c r="AM72" i="8"/>
  <c r="AM96" i="8"/>
  <c r="AM120" i="8"/>
  <c r="AM16" i="8"/>
  <c r="AM230" i="8"/>
  <c r="AM118" i="8"/>
  <c r="AM86" i="8"/>
  <c r="AM260" i="8"/>
  <c r="AM174" i="8"/>
  <c r="AM262" i="8"/>
  <c r="AM206" i="8"/>
  <c r="AM188" i="8"/>
  <c r="AM46" i="8"/>
  <c r="AM204" i="8"/>
  <c r="AM78" i="8"/>
  <c r="AM38" i="8"/>
  <c r="AM228" i="8"/>
  <c r="AM178" i="8"/>
  <c r="AM212" i="8"/>
  <c r="AM140" i="8"/>
  <c r="AM280" i="8"/>
  <c r="AM36" i="8"/>
  <c r="AM148" i="8"/>
  <c r="AM28" i="8"/>
  <c r="AM218" i="8"/>
  <c r="AM90" i="8"/>
  <c r="AM248" i="8"/>
  <c r="AM186" i="8"/>
  <c r="AM258" i="8"/>
  <c r="AM122" i="8"/>
  <c r="AM26" i="8"/>
  <c r="AM288" i="8"/>
  <c r="AM224" i="8"/>
  <c r="AM128" i="8"/>
  <c r="AM56" i="8"/>
  <c r="AM192" i="8"/>
  <c r="AM40" i="8"/>
  <c r="AM80" i="8"/>
  <c r="AM64" i="8"/>
  <c r="AM158" i="8"/>
  <c r="AM110" i="8"/>
  <c r="AM254" i="8"/>
  <c r="AM252" i="8"/>
  <c r="AM166" i="8"/>
  <c r="AM246" i="8"/>
  <c r="AM182" i="8"/>
  <c r="AM180" i="8"/>
  <c r="AM30" i="8"/>
  <c r="AM172" i="8"/>
  <c r="AM70" i="8"/>
  <c r="AM292" i="8"/>
  <c r="AM274" i="8"/>
  <c r="AM98" i="8"/>
  <c r="AM196" i="8"/>
  <c r="AM108" i="8"/>
  <c r="AM124" i="8"/>
  <c r="AM290" i="8"/>
  <c r="AM132" i="8"/>
  <c r="AM20" i="8"/>
  <c r="AM202" i="8"/>
  <c r="AM66" i="8"/>
  <c r="AM266" i="8"/>
  <c r="AM154" i="8"/>
  <c r="AM210" i="8"/>
  <c r="AM114" i="8"/>
  <c r="AM34" i="8"/>
  <c r="AM256" i="8"/>
  <c r="AM216" i="8"/>
  <c r="AM88" i="8"/>
  <c r="AM48" i="8"/>
  <c r="AM168" i="8"/>
  <c r="AM136" i="8"/>
  <c r="AM32" i="8"/>
  <c r="AM10" i="8"/>
  <c r="AO8" i="8"/>
  <c r="AO52" i="8" s="1"/>
  <c r="AN5" i="8"/>
  <c r="AN7" i="8"/>
  <c r="AJ10" i="9"/>
  <c r="AI13" i="9"/>
  <c r="AI12" i="9" s="1"/>
  <c r="AI9" i="9"/>
  <c r="AN10" i="8" l="1"/>
  <c r="AO4" i="8"/>
  <c r="AN230" i="8"/>
  <c r="AN182" i="8"/>
  <c r="AN270" i="8"/>
  <c r="AN214" i="8"/>
  <c r="AN142" i="8"/>
  <c r="AN284" i="8"/>
  <c r="AN110" i="8"/>
  <c r="AN228" i="8"/>
  <c r="AN180" i="8"/>
  <c r="AN46" i="8"/>
  <c r="AN226" i="8"/>
  <c r="AN22" i="8"/>
  <c r="AN276" i="8"/>
  <c r="AN212" i="8"/>
  <c r="AN92" i="8"/>
  <c r="AN274" i="8"/>
  <c r="AN114" i="8"/>
  <c r="AN116" i="8"/>
  <c r="AN60" i="8"/>
  <c r="AN130" i="8"/>
  <c r="AN264" i="8"/>
  <c r="AN250" i="8"/>
  <c r="AN154" i="8"/>
  <c r="AN210" i="8"/>
  <c r="AN162" i="8"/>
  <c r="AN144" i="8"/>
  <c r="AN272" i="8"/>
  <c r="AN42" i="8"/>
  <c r="AN216" i="8"/>
  <c r="AN120" i="8"/>
  <c r="AN112" i="8"/>
  <c r="AN152" i="8"/>
  <c r="AN96" i="8"/>
  <c r="AN48" i="8"/>
  <c r="AN24" i="8"/>
  <c r="AN16" i="8"/>
  <c r="AN222" i="8"/>
  <c r="AN174" i="8"/>
  <c r="AN254" i="8"/>
  <c r="AN190" i="8"/>
  <c r="AN86" i="8"/>
  <c r="AN262" i="8"/>
  <c r="AN102" i="8"/>
  <c r="AN204" i="8"/>
  <c r="AN242" i="8"/>
  <c r="AN30" i="8"/>
  <c r="AN98" i="8"/>
  <c r="AN252" i="8"/>
  <c r="AN268" i="8"/>
  <c r="AN156" i="8"/>
  <c r="AN76" i="8"/>
  <c r="AN148" i="8"/>
  <c r="AN172" i="8"/>
  <c r="AN100" i="8"/>
  <c r="AN44" i="8"/>
  <c r="AN146" i="8"/>
  <c r="AN248" i="8"/>
  <c r="AN218" i="8"/>
  <c r="AN106" i="8"/>
  <c r="AN202" i="8"/>
  <c r="AN122" i="8"/>
  <c r="AN200" i="8"/>
  <c r="AN224" i="8"/>
  <c r="AN26" i="8"/>
  <c r="AN208" i="8"/>
  <c r="AN32" i="8"/>
  <c r="AN240" i="8"/>
  <c r="AN136" i="8"/>
  <c r="AN88" i="8"/>
  <c r="AN80" i="8"/>
  <c r="AN14" i="8"/>
  <c r="AN6" i="8"/>
  <c r="AN206" i="8"/>
  <c r="AN166" i="8"/>
  <c r="AN246" i="8"/>
  <c r="AN158" i="8"/>
  <c r="AN78" i="8"/>
  <c r="AN126" i="8"/>
  <c r="AN94" i="8"/>
  <c r="AN196" i="8"/>
  <c r="AN234" i="8"/>
  <c r="AN292" i="8"/>
  <c r="AN54" i="8"/>
  <c r="AN220" i="8"/>
  <c r="AN260" i="8"/>
  <c r="AN140" i="8"/>
  <c r="AN28" i="8"/>
  <c r="AN108" i="8"/>
  <c r="AN164" i="8"/>
  <c r="AN84" i="8"/>
  <c r="AN36" i="8"/>
  <c r="AN90" i="8"/>
  <c r="AN282" i="8"/>
  <c r="AN194" i="8"/>
  <c r="AN82" i="8"/>
  <c r="AN186" i="8"/>
  <c r="AN74" i="8"/>
  <c r="AN288" i="8"/>
  <c r="AN58" i="8"/>
  <c r="AN18" i="8"/>
  <c r="AN168" i="8"/>
  <c r="AN192" i="8"/>
  <c r="AN232" i="8"/>
  <c r="AN128" i="8"/>
  <c r="AN72" i="8"/>
  <c r="AN56" i="8"/>
  <c r="AN278" i="8"/>
  <c r="AN198" i="8"/>
  <c r="AN286" i="8"/>
  <c r="AN238" i="8"/>
  <c r="AN150" i="8"/>
  <c r="AN134" i="8"/>
  <c r="AN118" i="8"/>
  <c r="AN244" i="8"/>
  <c r="AN188" i="8"/>
  <c r="AN70" i="8"/>
  <c r="AN38" i="8"/>
  <c r="AN62" i="8"/>
  <c r="AN236" i="8"/>
  <c r="AN124" i="8"/>
  <c r="AN290" i="8"/>
  <c r="AN138" i="8"/>
  <c r="AN132" i="8"/>
  <c r="AN68" i="8"/>
  <c r="AN20" i="8"/>
  <c r="AN66" i="8"/>
  <c r="AN266" i="8"/>
  <c r="AN178" i="8"/>
  <c r="AN258" i="8"/>
  <c r="AN170" i="8"/>
  <c r="AN34" i="8"/>
  <c r="AN280" i="8"/>
  <c r="AN50" i="8"/>
  <c r="AN256" i="8"/>
  <c r="AN160" i="8"/>
  <c r="AN184" i="8"/>
  <c r="AN176" i="8"/>
  <c r="AN104" i="8"/>
  <c r="AN64" i="8"/>
  <c r="AN40" i="8"/>
  <c r="AN12" i="8"/>
  <c r="AP8" i="8"/>
  <c r="AO5" i="8"/>
  <c r="AO7" i="8"/>
  <c r="AJ13" i="9"/>
  <c r="AJ12" i="9" s="1"/>
  <c r="AK10" i="9"/>
  <c r="AJ9" i="9"/>
  <c r="AO10" i="8" l="1"/>
  <c r="AP4" i="8"/>
  <c r="AO262" i="8"/>
  <c r="AO142" i="8"/>
  <c r="AO102" i="8"/>
  <c r="AO190" i="8"/>
  <c r="AO278" i="8"/>
  <c r="AO150" i="8"/>
  <c r="AO238" i="8"/>
  <c r="AO46" i="8"/>
  <c r="AO54" i="8"/>
  <c r="AO188" i="8"/>
  <c r="AO258" i="8"/>
  <c r="AO292" i="8"/>
  <c r="AO204" i="8"/>
  <c r="AO276" i="8"/>
  <c r="AO124" i="8"/>
  <c r="AO66" i="8"/>
  <c r="AO172" i="8"/>
  <c r="AO116" i="8"/>
  <c r="AO60" i="8"/>
  <c r="AO290" i="8"/>
  <c r="AO146" i="8"/>
  <c r="AO242" i="8"/>
  <c r="AO170" i="8"/>
  <c r="AO274" i="8"/>
  <c r="AO178" i="8"/>
  <c r="AO82" i="8"/>
  <c r="AO18" i="8"/>
  <c r="AO50" i="8"/>
  <c r="AO232" i="8"/>
  <c r="AO184" i="8"/>
  <c r="AO88" i="8"/>
  <c r="AO176" i="8"/>
  <c r="AO24" i="8"/>
  <c r="AO64" i="8"/>
  <c r="AO48" i="8"/>
  <c r="AO6" i="8"/>
  <c r="AO206" i="8"/>
  <c r="AO126" i="8"/>
  <c r="AO94" i="8"/>
  <c r="AO174" i="8"/>
  <c r="AO254" i="8"/>
  <c r="AO134" i="8"/>
  <c r="AO222" i="8"/>
  <c r="AO236" i="8"/>
  <c r="AO38" i="8"/>
  <c r="AO164" i="8"/>
  <c r="AO130" i="8"/>
  <c r="AO284" i="8"/>
  <c r="AO244" i="8"/>
  <c r="AO108" i="8"/>
  <c r="AO36" i="8"/>
  <c r="AO148" i="8"/>
  <c r="AO100" i="8"/>
  <c r="AO44" i="8"/>
  <c r="AO250" i="8"/>
  <c r="AO42" i="8"/>
  <c r="AO234" i="8"/>
  <c r="AO122" i="8"/>
  <c r="AO210" i="8"/>
  <c r="AO162" i="8"/>
  <c r="AO58" i="8"/>
  <c r="AO288" i="8"/>
  <c r="AO264" i="8"/>
  <c r="AO224" i="8"/>
  <c r="AO168" i="8"/>
  <c r="AO32" i="8"/>
  <c r="AO160" i="8"/>
  <c r="AO96" i="8"/>
  <c r="AO120" i="8"/>
  <c r="AO40" i="8"/>
  <c r="AO14" i="8"/>
  <c r="AO182" i="8"/>
  <c r="AO118" i="8"/>
  <c r="AO270" i="8"/>
  <c r="AO62" i="8"/>
  <c r="AO230" i="8"/>
  <c r="AO268" i="8"/>
  <c r="AO198" i="8"/>
  <c r="AO212" i="8"/>
  <c r="AO260" i="8"/>
  <c r="AO156" i="8"/>
  <c r="AO86" i="8"/>
  <c r="AO252" i="8"/>
  <c r="AO70" i="8"/>
  <c r="AO220" i="8"/>
  <c r="AO92" i="8"/>
  <c r="AO90" i="8"/>
  <c r="AO140" i="8"/>
  <c r="AO84" i="8"/>
  <c r="AO28" i="8"/>
  <c r="AO138" i="8"/>
  <c r="AO272" i="8"/>
  <c r="AO226" i="8"/>
  <c r="AO114" i="8"/>
  <c r="AO202" i="8"/>
  <c r="AO154" i="8"/>
  <c r="AO26" i="8"/>
  <c r="AO248" i="8"/>
  <c r="AO256" i="8"/>
  <c r="AO208" i="8"/>
  <c r="AO152" i="8"/>
  <c r="AO216" i="8"/>
  <c r="AO136" i="8"/>
  <c r="AO80" i="8"/>
  <c r="AO104" i="8"/>
  <c r="AO12" i="8"/>
  <c r="AO158" i="8"/>
  <c r="AO110" i="8"/>
  <c r="AO246" i="8"/>
  <c r="AO30" i="8"/>
  <c r="AO214" i="8"/>
  <c r="AO286" i="8"/>
  <c r="AO166" i="8"/>
  <c r="AO106" i="8"/>
  <c r="AO196" i="8"/>
  <c r="AO266" i="8"/>
  <c r="AO78" i="8"/>
  <c r="AO228" i="8"/>
  <c r="AO22" i="8"/>
  <c r="AO180" i="8"/>
  <c r="AO76" i="8"/>
  <c r="AO280" i="8"/>
  <c r="AO132" i="8"/>
  <c r="AO68" i="8"/>
  <c r="AO20" i="8"/>
  <c r="AO218" i="8"/>
  <c r="AO282" i="8"/>
  <c r="AO186" i="8"/>
  <c r="AO74" i="8"/>
  <c r="AO194" i="8"/>
  <c r="AO98" i="8"/>
  <c r="AO34" i="8"/>
  <c r="AO144" i="8"/>
  <c r="AO240" i="8"/>
  <c r="AO192" i="8"/>
  <c r="AO128" i="8"/>
  <c r="AO200" i="8"/>
  <c r="AO72" i="8"/>
  <c r="AO112" i="8"/>
  <c r="AO56" i="8"/>
  <c r="AO16" i="8"/>
  <c r="AQ8" i="8"/>
  <c r="AP7" i="8"/>
  <c r="AP5" i="8"/>
  <c r="AK9" i="9"/>
  <c r="AL10" i="9"/>
  <c r="AQ4" i="8" l="1"/>
  <c r="AP52" i="8"/>
  <c r="AP6" i="8"/>
  <c r="AP276" i="8"/>
  <c r="AP228" i="8"/>
  <c r="AP124" i="8"/>
  <c r="AP292" i="8"/>
  <c r="AP196" i="8"/>
  <c r="AP140" i="8"/>
  <c r="AP116" i="8"/>
  <c r="AP28" i="8"/>
  <c r="AP222" i="8"/>
  <c r="AP20" i="8"/>
  <c r="AP206" i="8"/>
  <c r="AP190" i="8"/>
  <c r="AP118" i="8"/>
  <c r="AP142" i="8"/>
  <c r="AP126" i="8"/>
  <c r="AP134" i="8"/>
  <c r="AP272" i="8"/>
  <c r="AP176" i="8"/>
  <c r="AP232" i="8"/>
  <c r="AP14" i="8"/>
  <c r="AP264" i="8"/>
  <c r="AP168" i="8"/>
  <c r="AP96" i="8"/>
  <c r="AP40" i="8"/>
  <c r="AP104" i="8"/>
  <c r="AP16" i="8"/>
  <c r="AP282" i="8"/>
  <c r="AP258" i="8"/>
  <c r="AP186" i="8"/>
  <c r="AP218" i="8"/>
  <c r="AP98" i="8"/>
  <c r="AP106" i="8"/>
  <c r="AP42" i="8"/>
  <c r="AP50" i="8"/>
  <c r="AP10" i="8"/>
  <c r="AP268" i="8"/>
  <c r="AP204" i="8"/>
  <c r="AP284" i="8"/>
  <c r="AP108" i="8"/>
  <c r="AP236" i="8"/>
  <c r="AP188" i="8"/>
  <c r="AP60" i="8"/>
  <c r="AP100" i="8"/>
  <c r="AP286" i="8"/>
  <c r="AP174" i="8"/>
  <c r="AP262" i="8"/>
  <c r="AP36" i="8"/>
  <c r="AP182" i="8"/>
  <c r="AP102" i="8"/>
  <c r="AP62" i="8"/>
  <c r="AP110" i="8"/>
  <c r="AP54" i="8"/>
  <c r="AP248" i="8"/>
  <c r="AP280" i="8"/>
  <c r="AP224" i="8"/>
  <c r="AP200" i="8"/>
  <c r="AP136" i="8"/>
  <c r="AP152" i="8"/>
  <c r="AP80" i="8"/>
  <c r="AP24" i="8"/>
  <c r="AP88" i="8"/>
  <c r="AP290" i="8"/>
  <c r="AP274" i="8"/>
  <c r="AP226" i="8"/>
  <c r="AP178" i="8"/>
  <c r="AP162" i="8"/>
  <c r="AP146" i="8"/>
  <c r="AP90" i="8"/>
  <c r="AP82" i="8"/>
  <c r="AP34" i="8"/>
  <c r="AP252" i="8"/>
  <c r="AP148" i="8"/>
  <c r="AP260" i="8"/>
  <c r="AP92" i="8"/>
  <c r="AP220" i="8"/>
  <c r="AP164" i="8"/>
  <c r="AP44" i="8"/>
  <c r="AP84" i="8"/>
  <c r="AP254" i="8"/>
  <c r="AP278" i="8"/>
  <c r="AP246" i="8"/>
  <c r="AP214" i="8"/>
  <c r="AP150" i="8"/>
  <c r="AP86" i="8"/>
  <c r="AP46" i="8"/>
  <c r="AP94" i="8"/>
  <c r="AP38" i="8"/>
  <c r="AP216" i="8"/>
  <c r="AP256" i="8"/>
  <c r="AP30" i="8"/>
  <c r="AP192" i="8"/>
  <c r="AP48" i="8"/>
  <c r="AP128" i="8"/>
  <c r="AP144" i="8"/>
  <c r="AP160" i="8"/>
  <c r="AP72" i="8"/>
  <c r="AP266" i="8"/>
  <c r="AP250" i="8"/>
  <c r="AP202" i="8"/>
  <c r="AP170" i="8"/>
  <c r="AP154" i="8"/>
  <c r="AP138" i="8"/>
  <c r="AP130" i="8"/>
  <c r="AP66" i="8"/>
  <c r="AP74" i="8"/>
  <c r="AP12" i="8"/>
  <c r="AP244" i="8"/>
  <c r="AP132" i="8"/>
  <c r="AP172" i="8"/>
  <c r="AP76" i="8"/>
  <c r="AP212" i="8"/>
  <c r="AP156" i="8"/>
  <c r="AP180" i="8"/>
  <c r="AP68" i="8"/>
  <c r="AP238" i="8"/>
  <c r="AP270" i="8"/>
  <c r="AP230" i="8"/>
  <c r="AP198" i="8"/>
  <c r="AP158" i="8"/>
  <c r="AP70" i="8"/>
  <c r="AP166" i="8"/>
  <c r="AP78" i="8"/>
  <c r="AP288" i="8"/>
  <c r="AP208" i="8"/>
  <c r="AP240" i="8"/>
  <c r="AP22" i="8"/>
  <c r="AP184" i="8"/>
  <c r="AP32" i="8"/>
  <c r="AP112" i="8"/>
  <c r="AP56" i="8"/>
  <c r="AP120" i="8"/>
  <c r="AP64" i="8"/>
  <c r="AP234" i="8"/>
  <c r="AP242" i="8"/>
  <c r="AP194" i="8"/>
  <c r="AP210" i="8"/>
  <c r="AP114" i="8"/>
  <c r="AP122" i="8"/>
  <c r="AP58" i="8"/>
  <c r="AP18" i="8"/>
  <c r="AP26" i="8"/>
  <c r="AR8" i="8"/>
  <c r="AQ7" i="8"/>
  <c r="AQ5" i="8"/>
  <c r="AM10" i="9"/>
  <c r="AL9" i="9"/>
  <c r="AL13" i="9"/>
  <c r="AL12" i="9" s="1"/>
  <c r="AK13" i="9"/>
  <c r="AK12" i="9" s="1"/>
  <c r="AQ52" i="8" l="1"/>
  <c r="AQ66" i="8"/>
  <c r="AR4" i="8"/>
  <c r="AQ268" i="8"/>
  <c r="AQ204" i="8"/>
  <c r="AQ44" i="8"/>
  <c r="AQ116" i="8"/>
  <c r="AQ244" i="8"/>
  <c r="AQ148" i="8"/>
  <c r="AQ284" i="8"/>
  <c r="AQ108" i="8"/>
  <c r="AQ230" i="8"/>
  <c r="AQ278" i="8"/>
  <c r="AQ222" i="8"/>
  <c r="AQ20" i="8"/>
  <c r="AQ206" i="8"/>
  <c r="AQ126" i="8"/>
  <c r="AQ54" i="8"/>
  <c r="AQ118" i="8"/>
  <c r="AQ62" i="8"/>
  <c r="AQ248" i="8"/>
  <c r="AQ192" i="8"/>
  <c r="AQ22" i="8"/>
  <c r="AQ272" i="8"/>
  <c r="AQ208" i="8"/>
  <c r="AQ104" i="8"/>
  <c r="AQ152" i="8"/>
  <c r="AQ32" i="8"/>
  <c r="AQ96" i="8"/>
  <c r="AQ266" i="8"/>
  <c r="AQ282" i="8"/>
  <c r="AQ210" i="8"/>
  <c r="AQ202" i="8"/>
  <c r="AQ218" i="8"/>
  <c r="AQ98" i="8"/>
  <c r="AQ106" i="8"/>
  <c r="AQ34" i="8"/>
  <c r="AQ42" i="8"/>
  <c r="AQ260" i="8"/>
  <c r="AQ172" i="8"/>
  <c r="AQ188" i="8"/>
  <c r="AQ100" i="8"/>
  <c r="AQ228" i="8"/>
  <c r="AQ132" i="8"/>
  <c r="AQ252" i="8"/>
  <c r="AQ92" i="8"/>
  <c r="AQ190" i="8"/>
  <c r="AQ262" i="8"/>
  <c r="AQ214" i="8"/>
  <c r="AQ254" i="8"/>
  <c r="AQ142" i="8"/>
  <c r="AQ110" i="8"/>
  <c r="AQ38" i="8"/>
  <c r="AQ102" i="8"/>
  <c r="AQ46" i="8"/>
  <c r="AQ232" i="8"/>
  <c r="AQ184" i="8"/>
  <c r="AQ14" i="8"/>
  <c r="AQ256" i="8"/>
  <c r="AQ56" i="8"/>
  <c r="AQ88" i="8"/>
  <c r="AQ144" i="8"/>
  <c r="AQ24" i="8"/>
  <c r="AQ80" i="8"/>
  <c r="AQ250" i="8"/>
  <c r="AQ274" i="8"/>
  <c r="AQ194" i="8"/>
  <c r="AQ186" i="8"/>
  <c r="AQ154" i="8"/>
  <c r="AQ146" i="8"/>
  <c r="AQ90" i="8"/>
  <c r="AQ26" i="8"/>
  <c r="AQ12" i="8"/>
  <c r="AQ236" i="8"/>
  <c r="AQ140" i="8"/>
  <c r="AQ164" i="8"/>
  <c r="AQ84" i="8"/>
  <c r="AQ212" i="8"/>
  <c r="AQ196" i="8"/>
  <c r="AQ76" i="8"/>
  <c r="AQ166" i="8"/>
  <c r="AQ246" i="8"/>
  <c r="AQ198" i="8"/>
  <c r="AQ182" i="8"/>
  <c r="AQ134" i="8"/>
  <c r="AQ94" i="8"/>
  <c r="AQ174" i="8"/>
  <c r="AQ86" i="8"/>
  <c r="AQ30" i="8"/>
  <c r="AQ288" i="8"/>
  <c r="AQ176" i="8"/>
  <c r="AQ264" i="8"/>
  <c r="AQ240" i="8"/>
  <c r="AQ40" i="8"/>
  <c r="AQ72" i="8"/>
  <c r="AQ136" i="8"/>
  <c r="AQ128" i="8"/>
  <c r="AQ64" i="8"/>
  <c r="AQ242" i="8"/>
  <c r="AQ258" i="8"/>
  <c r="AQ178" i="8"/>
  <c r="AQ162" i="8"/>
  <c r="AQ138" i="8"/>
  <c r="AQ130" i="8"/>
  <c r="AQ74" i="8"/>
  <c r="AQ82" i="8"/>
  <c r="AQ18" i="8"/>
  <c r="AQ276" i="8"/>
  <c r="AQ220" i="8"/>
  <c r="AQ60" i="8"/>
  <c r="AQ156" i="8"/>
  <c r="AQ68" i="8"/>
  <c r="AQ180" i="8"/>
  <c r="AQ292" i="8"/>
  <c r="AQ124" i="8"/>
  <c r="AQ286" i="8"/>
  <c r="AQ36" i="8"/>
  <c r="AQ238" i="8"/>
  <c r="AQ28" i="8"/>
  <c r="AQ270" i="8"/>
  <c r="AQ150" i="8"/>
  <c r="AQ78" i="8"/>
  <c r="AQ158" i="8"/>
  <c r="AQ70" i="8"/>
  <c r="AQ280" i="8"/>
  <c r="AQ200" i="8"/>
  <c r="AQ168" i="8"/>
  <c r="AQ216" i="8"/>
  <c r="AQ224" i="8"/>
  <c r="AQ120" i="8"/>
  <c r="AQ160" i="8"/>
  <c r="AQ48" i="8"/>
  <c r="AQ112" i="8"/>
  <c r="AQ16" i="8"/>
  <c r="AQ290" i="8"/>
  <c r="AQ234" i="8"/>
  <c r="AQ170" i="8"/>
  <c r="AQ226" i="8"/>
  <c r="AQ114" i="8"/>
  <c r="AQ122" i="8"/>
  <c r="AQ50" i="8"/>
  <c r="AQ58" i="8"/>
  <c r="AQ10" i="8"/>
  <c r="AQ6" i="8"/>
  <c r="AS8" i="8"/>
  <c r="AR5" i="8"/>
  <c r="AR7" i="8"/>
  <c r="AN10" i="9"/>
  <c r="AM13" i="9" s="1"/>
  <c r="AM12" i="9" s="1"/>
  <c r="AM9" i="9"/>
  <c r="AR52" i="8" l="1"/>
  <c r="AR14" i="8"/>
  <c r="AS4" i="8"/>
  <c r="AR286" i="8"/>
  <c r="AR206" i="8"/>
  <c r="AR158" i="8"/>
  <c r="AR190" i="8"/>
  <c r="AR102" i="8"/>
  <c r="AR262" i="8"/>
  <c r="AR142" i="8"/>
  <c r="AR132" i="8"/>
  <c r="AR22" i="8"/>
  <c r="AR204" i="8"/>
  <c r="AR260" i="8"/>
  <c r="AR62" i="8"/>
  <c r="AR50" i="8"/>
  <c r="AR258" i="8"/>
  <c r="AR180" i="8"/>
  <c r="AR186" i="8"/>
  <c r="AR100" i="8"/>
  <c r="AR36" i="8"/>
  <c r="AR210" i="8"/>
  <c r="AR106" i="8"/>
  <c r="AR272" i="8"/>
  <c r="AR234" i="8"/>
  <c r="AR290" i="8"/>
  <c r="AR74" i="8"/>
  <c r="AR280" i="8"/>
  <c r="AR248" i="8"/>
  <c r="AR192" i="8"/>
  <c r="AR232" i="8"/>
  <c r="AR32" i="8"/>
  <c r="AR176" i="8"/>
  <c r="AR104" i="8"/>
  <c r="AR96" i="8"/>
  <c r="AR64" i="8"/>
  <c r="AR10" i="8"/>
  <c r="AR150" i="8"/>
  <c r="AR270" i="8"/>
  <c r="AR198" i="8"/>
  <c r="AR278" i="8"/>
  <c r="AR126" i="8"/>
  <c r="AR94" i="8"/>
  <c r="AR238" i="8"/>
  <c r="AR228" i="8"/>
  <c r="AR70" i="8"/>
  <c r="AR292" i="8"/>
  <c r="AR196" i="8"/>
  <c r="AR54" i="8"/>
  <c r="AR236" i="8"/>
  <c r="AR276" i="8"/>
  <c r="AR140" i="8"/>
  <c r="AR250" i="8"/>
  <c r="AR172" i="8"/>
  <c r="AR130" i="8"/>
  <c r="AR84" i="8"/>
  <c r="AR266" i="8"/>
  <c r="AR202" i="8"/>
  <c r="AR90" i="8"/>
  <c r="AR282" i="8"/>
  <c r="AR226" i="8"/>
  <c r="AR178" i="8"/>
  <c r="AR288" i="8"/>
  <c r="AR58" i="8"/>
  <c r="AR34" i="8"/>
  <c r="AR168" i="8"/>
  <c r="AR216" i="8"/>
  <c r="AR224" i="8"/>
  <c r="AR144" i="8"/>
  <c r="AR88" i="8"/>
  <c r="AR80" i="8"/>
  <c r="AR56" i="8"/>
  <c r="AR16" i="8"/>
  <c r="AR6" i="8"/>
  <c r="AR134" i="8"/>
  <c r="AR246" i="8"/>
  <c r="AR182" i="8"/>
  <c r="AR254" i="8"/>
  <c r="AR118" i="8"/>
  <c r="AR86" i="8"/>
  <c r="AR214" i="8"/>
  <c r="AR220" i="8"/>
  <c r="AR46" i="8"/>
  <c r="AR284" i="8"/>
  <c r="AR124" i="8"/>
  <c r="AR38" i="8"/>
  <c r="AR28" i="8"/>
  <c r="AR244" i="8"/>
  <c r="AR76" i="8"/>
  <c r="AR98" i="8"/>
  <c r="AR156" i="8"/>
  <c r="AR164" i="8"/>
  <c r="AR68" i="8"/>
  <c r="AR170" i="8"/>
  <c r="AR154" i="8"/>
  <c r="AR82" i="8"/>
  <c r="AR274" i="8"/>
  <c r="AR218" i="8"/>
  <c r="AR162" i="8"/>
  <c r="AR264" i="8"/>
  <c r="AR42" i="8"/>
  <c r="AR18" i="8"/>
  <c r="AR160" i="8"/>
  <c r="AR184" i="8"/>
  <c r="AR208" i="8"/>
  <c r="AR128" i="8"/>
  <c r="AR72" i="8"/>
  <c r="AR24" i="8"/>
  <c r="AR40" i="8"/>
  <c r="AR252" i="8"/>
  <c r="AR222" i="8"/>
  <c r="AR166" i="8"/>
  <c r="AR230" i="8"/>
  <c r="AR110" i="8"/>
  <c r="AR78" i="8"/>
  <c r="AR174" i="8"/>
  <c r="AR148" i="8"/>
  <c r="AR30" i="8"/>
  <c r="AR212" i="8"/>
  <c r="AR92" i="8"/>
  <c r="AR268" i="8"/>
  <c r="AR20" i="8"/>
  <c r="AR194" i="8"/>
  <c r="AR60" i="8"/>
  <c r="AR188" i="8"/>
  <c r="AR108" i="8"/>
  <c r="AR116" i="8"/>
  <c r="AR44" i="8"/>
  <c r="AR114" i="8"/>
  <c r="AR146" i="8"/>
  <c r="AR66" i="8"/>
  <c r="AR242" i="8"/>
  <c r="AR138" i="8"/>
  <c r="AR122" i="8"/>
  <c r="AR256" i="8"/>
  <c r="AR26" i="8"/>
  <c r="AR240" i="8"/>
  <c r="AR152" i="8"/>
  <c r="AR120" i="8"/>
  <c r="AR200" i="8"/>
  <c r="AR112" i="8"/>
  <c r="AR48" i="8"/>
  <c r="AR136" i="8"/>
  <c r="AR12" i="8"/>
  <c r="AT8" i="8"/>
  <c r="AS7" i="8"/>
  <c r="AS5" i="8"/>
  <c r="AO10" i="9"/>
  <c r="AN13" i="9" s="1"/>
  <c r="AN12" i="9" s="1"/>
  <c r="AN9" i="9"/>
  <c r="AS52" i="8" l="1"/>
  <c r="AS14" i="8"/>
  <c r="AT4" i="8"/>
  <c r="AS6" i="8"/>
  <c r="AS254" i="8"/>
  <c r="AS198" i="8"/>
  <c r="AS110" i="8"/>
  <c r="AS262" i="8"/>
  <c r="AS214" i="8"/>
  <c r="AS150" i="8"/>
  <c r="AS190" i="8"/>
  <c r="AS252" i="8"/>
  <c r="AS54" i="8"/>
  <c r="AS204" i="8"/>
  <c r="AS62" i="8"/>
  <c r="AS260" i="8"/>
  <c r="AS236" i="8"/>
  <c r="AS60" i="8"/>
  <c r="AS108" i="8"/>
  <c r="AS234" i="8"/>
  <c r="AS116" i="8"/>
  <c r="AS266" i="8"/>
  <c r="AS172" i="8"/>
  <c r="AS28" i="8"/>
  <c r="AS90" i="8"/>
  <c r="AS186" i="8"/>
  <c r="AS50" i="8"/>
  <c r="AS122" i="8"/>
  <c r="AS272" i="8"/>
  <c r="AS258" i="8"/>
  <c r="AS98" i="8"/>
  <c r="AS248" i="8"/>
  <c r="AS264" i="8"/>
  <c r="AS48" i="8"/>
  <c r="AS144" i="8"/>
  <c r="AS240" i="8"/>
  <c r="AS112" i="8"/>
  <c r="AS136" i="8"/>
  <c r="AS24" i="8"/>
  <c r="AS16" i="8"/>
  <c r="AS238" i="8"/>
  <c r="AS182" i="8"/>
  <c r="AS102" i="8"/>
  <c r="AS246" i="8"/>
  <c r="AS174" i="8"/>
  <c r="AS134" i="8"/>
  <c r="AS142" i="8"/>
  <c r="AS156" i="8"/>
  <c r="AS38" i="8"/>
  <c r="AS196" i="8"/>
  <c r="AS22" i="8"/>
  <c r="AS212" i="8"/>
  <c r="AS220" i="8"/>
  <c r="AS180" i="8"/>
  <c r="AS92" i="8"/>
  <c r="AS130" i="8"/>
  <c r="AS84" i="8"/>
  <c r="AS226" i="8"/>
  <c r="AS148" i="8"/>
  <c r="AS20" i="8"/>
  <c r="AS26" i="8"/>
  <c r="AS170" i="8"/>
  <c r="AS242" i="8"/>
  <c r="AS74" i="8"/>
  <c r="AS176" i="8"/>
  <c r="AS250" i="8"/>
  <c r="AS82" i="8"/>
  <c r="AS288" i="8"/>
  <c r="AS216" i="8"/>
  <c r="AS208" i="8"/>
  <c r="AS128" i="8"/>
  <c r="AS232" i="8"/>
  <c r="AS96" i="8"/>
  <c r="AS120" i="8"/>
  <c r="AS10" i="8"/>
  <c r="AS230" i="8"/>
  <c r="AS126" i="8"/>
  <c r="AS94" i="8"/>
  <c r="AS30" i="8"/>
  <c r="AS166" i="8"/>
  <c r="AS270" i="8"/>
  <c r="AS46" i="8"/>
  <c r="AS290" i="8"/>
  <c r="AS292" i="8"/>
  <c r="AS78" i="8"/>
  <c r="AS276" i="8"/>
  <c r="AS132" i="8"/>
  <c r="AS188" i="8"/>
  <c r="AS164" i="8"/>
  <c r="AS76" i="8"/>
  <c r="AS106" i="8"/>
  <c r="AS68" i="8"/>
  <c r="AS154" i="8"/>
  <c r="AS282" i="8"/>
  <c r="AS280" i="8"/>
  <c r="AS162" i="8"/>
  <c r="AS218" i="8"/>
  <c r="AS58" i="8"/>
  <c r="AS168" i="8"/>
  <c r="AS202" i="8"/>
  <c r="AS34" i="8"/>
  <c r="AS256" i="8"/>
  <c r="AS200" i="8"/>
  <c r="AS184" i="8"/>
  <c r="AS88" i="8"/>
  <c r="AS224" i="8"/>
  <c r="AS80" i="8"/>
  <c r="AS56" i="8"/>
  <c r="AS286" i="8"/>
  <c r="AS222" i="8"/>
  <c r="AS118" i="8"/>
  <c r="AS86" i="8"/>
  <c r="AS278" i="8"/>
  <c r="AS158" i="8"/>
  <c r="AS206" i="8"/>
  <c r="AS284" i="8"/>
  <c r="AS138" i="8"/>
  <c r="AS228" i="8"/>
  <c r="AS70" i="8"/>
  <c r="AS268" i="8"/>
  <c r="AS244" i="8"/>
  <c r="AS100" i="8"/>
  <c r="AS124" i="8"/>
  <c r="AS274" i="8"/>
  <c r="AS140" i="8"/>
  <c r="AS36" i="8"/>
  <c r="AS114" i="8"/>
  <c r="AS44" i="8"/>
  <c r="AS210" i="8"/>
  <c r="AS194" i="8"/>
  <c r="AS66" i="8"/>
  <c r="AS146" i="8"/>
  <c r="AS42" i="8"/>
  <c r="AS72" i="8"/>
  <c r="AS178" i="8"/>
  <c r="AS18" i="8"/>
  <c r="AS192" i="8"/>
  <c r="AS104" i="8"/>
  <c r="AS160" i="8"/>
  <c r="AS32" i="8"/>
  <c r="AS152" i="8"/>
  <c r="AS64" i="8"/>
  <c r="AS40" i="8"/>
  <c r="AS12" i="8"/>
  <c r="AU8" i="8"/>
  <c r="AU52" i="8" s="1"/>
  <c r="AT7" i="8"/>
  <c r="AT5" i="8"/>
  <c r="AO9" i="9"/>
  <c r="AP10" i="9"/>
  <c r="AT52" i="8" l="1"/>
  <c r="AT12" i="8"/>
  <c r="AU4" i="8"/>
  <c r="AT286" i="8"/>
  <c r="AT22" i="8"/>
  <c r="AT182" i="8"/>
  <c r="AT118" i="8"/>
  <c r="AT270" i="8"/>
  <c r="AT278" i="8"/>
  <c r="AT150" i="8"/>
  <c r="AT212" i="8"/>
  <c r="AT62" i="8"/>
  <c r="AT260" i="8"/>
  <c r="AT244" i="8"/>
  <c r="AT86" i="8"/>
  <c r="AT268" i="8"/>
  <c r="AT148" i="8"/>
  <c r="AT98" i="8"/>
  <c r="AT92" i="8"/>
  <c r="AT66" i="8"/>
  <c r="AT116" i="8"/>
  <c r="AT154" i="8"/>
  <c r="AT60" i="8"/>
  <c r="AT218" i="8"/>
  <c r="AT90" i="8"/>
  <c r="AT178" i="8"/>
  <c r="AT202" i="8"/>
  <c r="AT280" i="8"/>
  <c r="AT240" i="8"/>
  <c r="AT34" i="8"/>
  <c r="AT50" i="8"/>
  <c r="AT224" i="8"/>
  <c r="AT192" i="8"/>
  <c r="AT136" i="8"/>
  <c r="AT24" i="8"/>
  <c r="AT56" i="8"/>
  <c r="AT104" i="8"/>
  <c r="AT14" i="8"/>
  <c r="AT6" i="8"/>
  <c r="AT238" i="8"/>
  <c r="AT254" i="8"/>
  <c r="AT158" i="8"/>
  <c r="AT110" i="8"/>
  <c r="AT262" i="8"/>
  <c r="AT230" i="8"/>
  <c r="AT134" i="8"/>
  <c r="AT196" i="8"/>
  <c r="AT46" i="8"/>
  <c r="AT220" i="8"/>
  <c r="AT228" i="8"/>
  <c r="AT78" i="8"/>
  <c r="AT252" i="8"/>
  <c r="AT234" i="8"/>
  <c r="AT180" i="8"/>
  <c r="AT36" i="8"/>
  <c r="AT172" i="8"/>
  <c r="AT100" i="8"/>
  <c r="AT282" i="8"/>
  <c r="AT82" i="8"/>
  <c r="AT242" i="8"/>
  <c r="AT162" i="8"/>
  <c r="AT290" i="8"/>
  <c r="AT288" i="8"/>
  <c r="AT122" i="8"/>
  <c r="AT58" i="8"/>
  <c r="AT184" i="8"/>
  <c r="AT272" i="8"/>
  <c r="AT256" i="8"/>
  <c r="AT208" i="8"/>
  <c r="AT168" i="8"/>
  <c r="AT128" i="8"/>
  <c r="AT96" i="8"/>
  <c r="AT48" i="8"/>
  <c r="AT32" i="8"/>
  <c r="AT10" i="8"/>
  <c r="AT222" i="8"/>
  <c r="AT246" i="8"/>
  <c r="AT142" i="8"/>
  <c r="AT102" i="8"/>
  <c r="AT174" i="8"/>
  <c r="AT214" i="8"/>
  <c r="AT70" i="8"/>
  <c r="AT188" i="8"/>
  <c r="AT30" i="8"/>
  <c r="AT54" i="8"/>
  <c r="AT28" i="8"/>
  <c r="AT292" i="8"/>
  <c r="AT204" i="8"/>
  <c r="AT170" i="8"/>
  <c r="AT124" i="8"/>
  <c r="AT20" i="8"/>
  <c r="AT156" i="8"/>
  <c r="AT84" i="8"/>
  <c r="AT194" i="8"/>
  <c r="AT140" i="8"/>
  <c r="AT146" i="8"/>
  <c r="AT130" i="8"/>
  <c r="AT274" i="8"/>
  <c r="AT266" i="8"/>
  <c r="AT114" i="8"/>
  <c r="AT42" i="8"/>
  <c r="AT160" i="8"/>
  <c r="AT264" i="8"/>
  <c r="AT232" i="8"/>
  <c r="AT216" i="8"/>
  <c r="AT144" i="8"/>
  <c r="AT88" i="8"/>
  <c r="AT80" i="8"/>
  <c r="AT40" i="8"/>
  <c r="AT206" i="8"/>
  <c r="AT198" i="8"/>
  <c r="AT126" i="8"/>
  <c r="AT94" i="8"/>
  <c r="AT166" i="8"/>
  <c r="AT190" i="8"/>
  <c r="AT236" i="8"/>
  <c r="AT44" i="8"/>
  <c r="AT284" i="8"/>
  <c r="AT38" i="8"/>
  <c r="AT258" i="8"/>
  <c r="AT276" i="8"/>
  <c r="AT164" i="8"/>
  <c r="AT138" i="8"/>
  <c r="AT108" i="8"/>
  <c r="AT226" i="8"/>
  <c r="AT132" i="8"/>
  <c r="AT68" i="8"/>
  <c r="AT186" i="8"/>
  <c r="AT76" i="8"/>
  <c r="AT18" i="8"/>
  <c r="AT106" i="8"/>
  <c r="AT250" i="8"/>
  <c r="AT210" i="8"/>
  <c r="AT74" i="8"/>
  <c r="AT26" i="8"/>
  <c r="AT152" i="8"/>
  <c r="AT248" i="8"/>
  <c r="AT176" i="8"/>
  <c r="AT200" i="8"/>
  <c r="AT120" i="8"/>
  <c r="AT72" i="8"/>
  <c r="AT64" i="8"/>
  <c r="AT112" i="8"/>
  <c r="AT16" i="8"/>
  <c r="AV8" i="8"/>
  <c r="AV52" i="8" s="1"/>
  <c r="AU7" i="8"/>
  <c r="AU5" i="8"/>
  <c r="AQ10" i="9"/>
  <c r="AP13" i="9"/>
  <c r="AP12" i="9" s="1"/>
  <c r="AP9" i="9"/>
  <c r="AO13" i="9"/>
  <c r="AO12" i="9" s="1"/>
  <c r="AU16" i="8" l="1"/>
  <c r="AV4" i="8"/>
  <c r="AU254" i="8"/>
  <c r="AU150" i="8"/>
  <c r="AU222" i="8"/>
  <c r="AU262" i="8"/>
  <c r="AU126" i="8"/>
  <c r="AU94" i="8"/>
  <c r="AU286" i="8"/>
  <c r="AU172" i="8"/>
  <c r="AU22" i="8"/>
  <c r="AU70" i="8"/>
  <c r="AU260" i="8"/>
  <c r="AU156" i="8"/>
  <c r="AU292" i="8"/>
  <c r="AU204" i="8"/>
  <c r="AU132" i="8"/>
  <c r="AU234" i="8"/>
  <c r="AU90" i="8"/>
  <c r="AU84" i="8"/>
  <c r="AU258" i="8"/>
  <c r="AU44" i="8"/>
  <c r="AU250" i="8"/>
  <c r="AU130" i="8"/>
  <c r="AU170" i="8"/>
  <c r="AU202" i="8"/>
  <c r="AU114" i="8"/>
  <c r="AU272" i="8"/>
  <c r="AU42" i="8"/>
  <c r="AU192" i="8"/>
  <c r="AU224" i="8"/>
  <c r="AU168" i="8"/>
  <c r="AU120" i="8"/>
  <c r="AU112" i="8"/>
  <c r="AU104" i="8"/>
  <c r="AU80" i="8"/>
  <c r="AU32" i="8"/>
  <c r="AU14" i="8"/>
  <c r="AU6" i="8"/>
  <c r="AU246" i="8"/>
  <c r="AU134" i="8"/>
  <c r="AU198" i="8"/>
  <c r="AU230" i="8"/>
  <c r="AU118" i="8"/>
  <c r="AU86" i="8"/>
  <c r="AU238" i="8"/>
  <c r="AU76" i="8"/>
  <c r="AU252" i="8"/>
  <c r="AU62" i="8"/>
  <c r="AU228" i="8"/>
  <c r="AU124" i="8"/>
  <c r="AU276" i="8"/>
  <c r="AU66" i="8"/>
  <c r="AU108" i="8"/>
  <c r="AU226" i="8"/>
  <c r="AU180" i="8"/>
  <c r="AU68" i="8"/>
  <c r="AU140" i="8"/>
  <c r="AU36" i="8"/>
  <c r="AU210" i="8"/>
  <c r="AU106" i="8"/>
  <c r="AU122" i="8"/>
  <c r="AU178" i="8"/>
  <c r="AU98" i="8"/>
  <c r="AU208" i="8"/>
  <c r="AU26" i="8"/>
  <c r="AU160" i="8"/>
  <c r="AU176" i="8"/>
  <c r="AU152" i="8"/>
  <c r="AU48" i="8"/>
  <c r="AU64" i="8"/>
  <c r="AU88" i="8"/>
  <c r="AU56" i="8"/>
  <c r="AU10" i="8"/>
  <c r="AU182" i="8"/>
  <c r="AU30" i="8"/>
  <c r="AU166" i="8"/>
  <c r="AU206" i="8"/>
  <c r="AU110" i="8"/>
  <c r="AU78" i="8"/>
  <c r="AU214" i="8"/>
  <c r="AU54" i="8"/>
  <c r="AU236" i="8"/>
  <c r="AU284" i="8"/>
  <c r="AU196" i="8"/>
  <c r="AU92" i="8"/>
  <c r="AU244" i="8"/>
  <c r="AU164" i="8"/>
  <c r="AU20" i="8"/>
  <c r="AU186" i="8"/>
  <c r="AU116" i="8"/>
  <c r="AU274" i="8"/>
  <c r="AU60" i="8"/>
  <c r="AU290" i="8"/>
  <c r="AU194" i="8"/>
  <c r="AU82" i="8"/>
  <c r="AU74" i="8"/>
  <c r="AU154" i="8"/>
  <c r="AU288" i="8"/>
  <c r="AU58" i="8"/>
  <c r="AU264" i="8"/>
  <c r="AU34" i="8"/>
  <c r="AU136" i="8"/>
  <c r="AU232" i="8"/>
  <c r="AU240" i="8"/>
  <c r="AU144" i="8"/>
  <c r="AU72" i="8"/>
  <c r="AU40" i="8"/>
  <c r="AU270" i="8"/>
  <c r="AU174" i="8"/>
  <c r="AU278" i="8"/>
  <c r="AU142" i="8"/>
  <c r="AU158" i="8"/>
  <c r="AU102" i="8"/>
  <c r="AU46" i="8"/>
  <c r="AU190" i="8"/>
  <c r="AU38" i="8"/>
  <c r="AU220" i="8"/>
  <c r="AU268" i="8"/>
  <c r="AU188" i="8"/>
  <c r="AU28" i="8"/>
  <c r="AU212" i="8"/>
  <c r="AU148" i="8"/>
  <c r="AU242" i="8"/>
  <c r="AU162" i="8"/>
  <c r="AU100" i="8"/>
  <c r="AU266" i="8"/>
  <c r="AU282" i="8"/>
  <c r="AU146" i="8"/>
  <c r="AU218" i="8"/>
  <c r="AU18" i="8"/>
  <c r="AU138" i="8"/>
  <c r="AU280" i="8"/>
  <c r="AU50" i="8"/>
  <c r="AU256" i="8"/>
  <c r="AU248" i="8"/>
  <c r="AU184" i="8"/>
  <c r="AU200" i="8"/>
  <c r="AU216" i="8"/>
  <c r="AU128" i="8"/>
  <c r="AU96" i="8"/>
  <c r="AU24" i="8"/>
  <c r="AU12" i="8"/>
  <c r="AW8" i="8"/>
  <c r="AV5" i="8"/>
  <c r="AV7" i="8"/>
  <c r="AR10" i="9"/>
  <c r="AQ9" i="9"/>
  <c r="AQ13" i="9"/>
  <c r="AQ12" i="9" s="1"/>
  <c r="AV16" i="8" l="1"/>
  <c r="AW4" i="8"/>
  <c r="AV270" i="8"/>
  <c r="AV158" i="8"/>
  <c r="AV254" i="8"/>
  <c r="AV150" i="8"/>
  <c r="AV134" i="8"/>
  <c r="AV102" i="8"/>
  <c r="AV230" i="8"/>
  <c r="AV166" i="8"/>
  <c r="AV220" i="8"/>
  <c r="AV180" i="8"/>
  <c r="AV268" i="8"/>
  <c r="AV62" i="8"/>
  <c r="AV244" i="8"/>
  <c r="AV76" i="8"/>
  <c r="AV60" i="8"/>
  <c r="AV274" i="8"/>
  <c r="AV84" i="8"/>
  <c r="AV256" i="8"/>
  <c r="AV108" i="8"/>
  <c r="AV194" i="8"/>
  <c r="AV122" i="8"/>
  <c r="AV202" i="8"/>
  <c r="AV98" i="8"/>
  <c r="AV234" i="8"/>
  <c r="AV106" i="8"/>
  <c r="AV240" i="8"/>
  <c r="AV58" i="8"/>
  <c r="AV280" i="8"/>
  <c r="AV168" i="8"/>
  <c r="AV192" i="8"/>
  <c r="AV160" i="8"/>
  <c r="AV80" i="8"/>
  <c r="AV64" i="8"/>
  <c r="AV40" i="8"/>
  <c r="AV32" i="8"/>
  <c r="AV14" i="8"/>
  <c r="AV262" i="8"/>
  <c r="AV86" i="8"/>
  <c r="AV238" i="8"/>
  <c r="AV286" i="8"/>
  <c r="AV126" i="8"/>
  <c r="AV94" i="8"/>
  <c r="AV206" i="8"/>
  <c r="AV142" i="8"/>
  <c r="AV196" i="8"/>
  <c r="AV124" i="8"/>
  <c r="AV252" i="8"/>
  <c r="AV46" i="8"/>
  <c r="AV236" i="8"/>
  <c r="AV188" i="8"/>
  <c r="AV130" i="8"/>
  <c r="AV68" i="8"/>
  <c r="AV172" i="8"/>
  <c r="AV36" i="8"/>
  <c r="AV138" i="8"/>
  <c r="AV114" i="8"/>
  <c r="AV186" i="8"/>
  <c r="AV82" i="8"/>
  <c r="AV226" i="8"/>
  <c r="AV90" i="8"/>
  <c r="AV136" i="8"/>
  <c r="AV50" i="8"/>
  <c r="AV272" i="8"/>
  <c r="AV34" i="8"/>
  <c r="AV176" i="8"/>
  <c r="AV216" i="8"/>
  <c r="AV144" i="8"/>
  <c r="AV120" i="8"/>
  <c r="AV128" i="8"/>
  <c r="AV24" i="8"/>
  <c r="AV12" i="8"/>
  <c r="AV190" i="8"/>
  <c r="AV38" i="8"/>
  <c r="AV222" i="8"/>
  <c r="AV278" i="8"/>
  <c r="AV118" i="8"/>
  <c r="AV54" i="8"/>
  <c r="AV198" i="8"/>
  <c r="AV78" i="8"/>
  <c r="AV258" i="8"/>
  <c r="AV92" i="8"/>
  <c r="AV212" i="8"/>
  <c r="AV30" i="8"/>
  <c r="AV228" i="8"/>
  <c r="AV148" i="8"/>
  <c r="AV20" i="8"/>
  <c r="AV116" i="8"/>
  <c r="AV44" i="8"/>
  <c r="AV156" i="8"/>
  <c r="AV242" i="8"/>
  <c r="AV178" i="8"/>
  <c r="AV74" i="8"/>
  <c r="AV170" i="8"/>
  <c r="AV282" i="8"/>
  <c r="AV218" i="8"/>
  <c r="AV66" i="8"/>
  <c r="AV18" i="8"/>
  <c r="AV42" i="8"/>
  <c r="AV264" i="8"/>
  <c r="AV232" i="8"/>
  <c r="AV96" i="8"/>
  <c r="AV184" i="8"/>
  <c r="AV112" i="8"/>
  <c r="AV56" i="8"/>
  <c r="AV88" i="8"/>
  <c r="AV174" i="8"/>
  <c r="AV284" i="8"/>
  <c r="AV214" i="8"/>
  <c r="AV246" i="8"/>
  <c r="AV110" i="8"/>
  <c r="AV292" i="8"/>
  <c r="AV182" i="8"/>
  <c r="AV276" i="8"/>
  <c r="AV70" i="8"/>
  <c r="AV22" i="8"/>
  <c r="AV204" i="8"/>
  <c r="AV260" i="8"/>
  <c r="AV164" i="8"/>
  <c r="AV132" i="8"/>
  <c r="AV290" i="8"/>
  <c r="AV100" i="8"/>
  <c r="AV28" i="8"/>
  <c r="AV140" i="8"/>
  <c r="AV210" i="8"/>
  <c r="AV146" i="8"/>
  <c r="AV250" i="8"/>
  <c r="AV154" i="8"/>
  <c r="AV266" i="8"/>
  <c r="AV162" i="8"/>
  <c r="AV248" i="8"/>
  <c r="AV288" i="8"/>
  <c r="AV26" i="8"/>
  <c r="AV224" i="8"/>
  <c r="AV200" i="8"/>
  <c r="AV208" i="8"/>
  <c r="AV152" i="8"/>
  <c r="AV104" i="8"/>
  <c r="AV48" i="8"/>
  <c r="AV72" i="8"/>
  <c r="AV10" i="8"/>
  <c r="AV6" i="8"/>
  <c r="AX8" i="8"/>
  <c r="AW5" i="8"/>
  <c r="AW7" i="8"/>
  <c r="AS10" i="9"/>
  <c r="AR13" i="9" s="1"/>
  <c r="AR12" i="9" s="1"/>
  <c r="AR9" i="9"/>
  <c r="AW42" i="8" l="1"/>
  <c r="AW52" i="8"/>
  <c r="AW284" i="8"/>
  <c r="AW268" i="8"/>
  <c r="AW68" i="8"/>
  <c r="AW198" i="8"/>
  <c r="AW118" i="8"/>
  <c r="AW200" i="8"/>
  <c r="AW136" i="8"/>
  <c r="AW250" i="8"/>
  <c r="AW146" i="8"/>
  <c r="AW292" i="8"/>
  <c r="AW140" i="8"/>
  <c r="AW254" i="8"/>
  <c r="AW158" i="8"/>
  <c r="AW216" i="8"/>
  <c r="AW272" i="8"/>
  <c r="AW72" i="8"/>
  <c r="AW202" i="8"/>
  <c r="AW82" i="8"/>
  <c r="AW212" i="8"/>
  <c r="AW252" i="8"/>
  <c r="AW174" i="8"/>
  <c r="AW126" i="8"/>
  <c r="AW30" i="8"/>
  <c r="AW128" i="8"/>
  <c r="AW282" i="8"/>
  <c r="AW194" i="8"/>
  <c r="AW34" i="8"/>
  <c r="AW92" i="8"/>
  <c r="AW148" i="8"/>
  <c r="AW278" i="8"/>
  <c r="AW150" i="8"/>
  <c r="AW168" i="8"/>
  <c r="AW48" i="8"/>
  <c r="AW258" i="8"/>
  <c r="AW130" i="8"/>
  <c r="AW6" i="8"/>
  <c r="AX4" i="8"/>
  <c r="AW220" i="8"/>
  <c r="AW276" i="8"/>
  <c r="AW196" i="8"/>
  <c r="AW76" i="8"/>
  <c r="AW188" i="8"/>
  <c r="AW108" i="8"/>
  <c r="AW236" i="8"/>
  <c r="AW116" i="8"/>
  <c r="AW246" i="8"/>
  <c r="AW286" i="8"/>
  <c r="AW238" i="8"/>
  <c r="AW190" i="8"/>
  <c r="AW142" i="8"/>
  <c r="AW110" i="8"/>
  <c r="AW134" i="8"/>
  <c r="AW102" i="8"/>
  <c r="AW192" i="8"/>
  <c r="AW240" i="8"/>
  <c r="AW288" i="8"/>
  <c r="AW22" i="8"/>
  <c r="AW256" i="8"/>
  <c r="AW112" i="8"/>
  <c r="AW152" i="8"/>
  <c r="AW120" i="8"/>
  <c r="AW56" i="8"/>
  <c r="AW24" i="8"/>
  <c r="AW242" i="8"/>
  <c r="AW234" i="8"/>
  <c r="AW178" i="8"/>
  <c r="AW186" i="8"/>
  <c r="AW122" i="8"/>
  <c r="AW154" i="8"/>
  <c r="AW18" i="8"/>
  <c r="AW74" i="8"/>
  <c r="AW10" i="8"/>
  <c r="AW132" i="8"/>
  <c r="AW244" i="8"/>
  <c r="AW172" i="8"/>
  <c r="AW60" i="8"/>
  <c r="AW164" i="8"/>
  <c r="AW36" i="8"/>
  <c r="AW204" i="8"/>
  <c r="AW100" i="8"/>
  <c r="AW20" i="8"/>
  <c r="AW230" i="8"/>
  <c r="AW262" i="8"/>
  <c r="AW222" i="8"/>
  <c r="AW182" i="8"/>
  <c r="AW62" i="8"/>
  <c r="AW94" i="8"/>
  <c r="AW54" i="8"/>
  <c r="AW86" i="8"/>
  <c r="AW184" i="8"/>
  <c r="AW224" i="8"/>
  <c r="AW264" i="8"/>
  <c r="AW14" i="8"/>
  <c r="AW232" i="8"/>
  <c r="AW96" i="8"/>
  <c r="AW64" i="8"/>
  <c r="AW104" i="8"/>
  <c r="AW40" i="8"/>
  <c r="AW16" i="8"/>
  <c r="AW274" i="8"/>
  <c r="AW210" i="8"/>
  <c r="AW162" i="8"/>
  <c r="AW170" i="8"/>
  <c r="AW106" i="8"/>
  <c r="AW114" i="8"/>
  <c r="AW66" i="8"/>
  <c r="AW26" i="8"/>
  <c r="AW12" i="8"/>
  <c r="AW228" i="8"/>
  <c r="AW124" i="8"/>
  <c r="AW44" i="8"/>
  <c r="AW156" i="8"/>
  <c r="AW260" i="8"/>
  <c r="AW180" i="8"/>
  <c r="AW84" i="8"/>
  <c r="AW270" i="8"/>
  <c r="AW206" i="8"/>
  <c r="AW28" i="8"/>
  <c r="AW214" i="8"/>
  <c r="AW166" i="8"/>
  <c r="AW46" i="8"/>
  <c r="AW78" i="8"/>
  <c r="AW38" i="8"/>
  <c r="AW70" i="8"/>
  <c r="AW176" i="8"/>
  <c r="AW208" i="8"/>
  <c r="AW248" i="8"/>
  <c r="AW280" i="8"/>
  <c r="AW144" i="8"/>
  <c r="AW80" i="8"/>
  <c r="AW160" i="8"/>
  <c r="AW88" i="8"/>
  <c r="AW32" i="8"/>
  <c r="AW290" i="8"/>
  <c r="AW266" i="8"/>
  <c r="AW218" i="8"/>
  <c r="AW226" i="8"/>
  <c r="AW138" i="8"/>
  <c r="AW90" i="8"/>
  <c r="AW98" i="8"/>
  <c r="AW50" i="8"/>
  <c r="AW58" i="8"/>
  <c r="AY8" i="8"/>
  <c r="AX7" i="8"/>
  <c r="AX5" i="8"/>
  <c r="AT10" i="9"/>
  <c r="AS9" i="9"/>
  <c r="AX82" i="8" l="1"/>
  <c r="AX52" i="8"/>
  <c r="AX188" i="8"/>
  <c r="AX174" i="8"/>
  <c r="AX70" i="8"/>
  <c r="AX248" i="8"/>
  <c r="AX144" i="8"/>
  <c r="AX282" i="8"/>
  <c r="AX114" i="8"/>
  <c r="AX34" i="8"/>
  <c r="AX268" i="8"/>
  <c r="AX182" i="8"/>
  <c r="AX288" i="8"/>
  <c r="AX204" i="8"/>
  <c r="AX284" i="8"/>
  <c r="AX260" i="8"/>
  <c r="AX60" i="8"/>
  <c r="AX246" i="8"/>
  <c r="AX126" i="8"/>
  <c r="AX22" i="8"/>
  <c r="AX168" i="8"/>
  <c r="AX250" i="8"/>
  <c r="AX130" i="8"/>
  <c r="AX84" i="8"/>
  <c r="AX92" i="8"/>
  <c r="AX190" i="8"/>
  <c r="AX150" i="8"/>
  <c r="AX256" i="8"/>
  <c r="AX192" i="8"/>
  <c r="AX96" i="8"/>
  <c r="AX218" i="8"/>
  <c r="AX74" i="8"/>
  <c r="AX236" i="8"/>
  <c r="AX158" i="8"/>
  <c r="AX104" i="8"/>
  <c r="AX24" i="8"/>
  <c r="AX210" i="8"/>
  <c r="AX50" i="8"/>
  <c r="AY4" i="8"/>
  <c r="AX180" i="8"/>
  <c r="AX68" i="8"/>
  <c r="AX252" i="8"/>
  <c r="AX148" i="8"/>
  <c r="AX172" i="8"/>
  <c r="AX76" i="8"/>
  <c r="AX220" i="8"/>
  <c r="AX164" i="8"/>
  <c r="AX44" i="8"/>
  <c r="AX28" i="8"/>
  <c r="AX270" i="8"/>
  <c r="AX20" i="8"/>
  <c r="AX230" i="8"/>
  <c r="AX134" i="8"/>
  <c r="AX118" i="8"/>
  <c r="AX142" i="8"/>
  <c r="AX110" i="8"/>
  <c r="AX232" i="8"/>
  <c r="AX272" i="8"/>
  <c r="AX240" i="8"/>
  <c r="AX14" i="8"/>
  <c r="AX184" i="8"/>
  <c r="AX88" i="8"/>
  <c r="AX136" i="8"/>
  <c r="AX152" i="8"/>
  <c r="AX80" i="8"/>
  <c r="AX258" i="8"/>
  <c r="AX266" i="8"/>
  <c r="AX242" i="8"/>
  <c r="AX202" i="8"/>
  <c r="AX178" i="8"/>
  <c r="AX98" i="8"/>
  <c r="AX122" i="8"/>
  <c r="AX26" i="8"/>
  <c r="AX66" i="8"/>
  <c r="AX10" i="8"/>
  <c r="AX116" i="8"/>
  <c r="AX12" i="8"/>
  <c r="AX244" i="8"/>
  <c r="AX132" i="8"/>
  <c r="AX124" i="8"/>
  <c r="AX36" i="8"/>
  <c r="AX212" i="8"/>
  <c r="AX156" i="8"/>
  <c r="AX286" i="8"/>
  <c r="AX238" i="8"/>
  <c r="AX214" i="8"/>
  <c r="AX278" i="8"/>
  <c r="AX206" i="8"/>
  <c r="AX54" i="8"/>
  <c r="AX102" i="8"/>
  <c r="AX62" i="8"/>
  <c r="AX94" i="8"/>
  <c r="AX216" i="8"/>
  <c r="AX176" i="8"/>
  <c r="AX224" i="8"/>
  <c r="AX264" i="8"/>
  <c r="AX160" i="8"/>
  <c r="AX72" i="8"/>
  <c r="AX48" i="8"/>
  <c r="AX128" i="8"/>
  <c r="AX56" i="8"/>
  <c r="AX16" i="8"/>
  <c r="AX234" i="8"/>
  <c r="AX170" i="8"/>
  <c r="AX194" i="8"/>
  <c r="AX162" i="8"/>
  <c r="AX146" i="8"/>
  <c r="AX106" i="8"/>
  <c r="AX58" i="8"/>
  <c r="AX18" i="8"/>
  <c r="AX100" i="8"/>
  <c r="AX276" i="8"/>
  <c r="AX228" i="8"/>
  <c r="AX108" i="8"/>
  <c r="AX292" i="8"/>
  <c r="AX196" i="8"/>
  <c r="AX140" i="8"/>
  <c r="AX254" i="8"/>
  <c r="AX222" i="8"/>
  <c r="AX198" i="8"/>
  <c r="AX262" i="8"/>
  <c r="AX166" i="8"/>
  <c r="AX38" i="8"/>
  <c r="AX86" i="8"/>
  <c r="AX46" i="8"/>
  <c r="AX78" i="8"/>
  <c r="AX208" i="8"/>
  <c r="AX280" i="8"/>
  <c r="AX30" i="8"/>
  <c r="AX200" i="8"/>
  <c r="AX120" i="8"/>
  <c r="AX64" i="8"/>
  <c r="AX32" i="8"/>
  <c r="AX112" i="8"/>
  <c r="AX40" i="8"/>
  <c r="AX290" i="8"/>
  <c r="AX274" i="8"/>
  <c r="AX226" i="8"/>
  <c r="AX186" i="8"/>
  <c r="AX154" i="8"/>
  <c r="AX138" i="8"/>
  <c r="AX90" i="8"/>
  <c r="AX42" i="8"/>
  <c r="AX6" i="8"/>
  <c r="AZ8" i="8"/>
  <c r="AY52" i="8" s="1"/>
  <c r="AY7" i="8"/>
  <c r="AY5" i="8"/>
  <c r="AU10" i="9"/>
  <c r="AT9" i="9"/>
  <c r="AT13" i="9"/>
  <c r="AT12" i="9" s="1"/>
  <c r="AS13" i="9"/>
  <c r="AS12" i="9" s="1"/>
  <c r="AZ4" i="8" l="1"/>
  <c r="AY262" i="8"/>
  <c r="AY214" i="8"/>
  <c r="AY284" i="8"/>
  <c r="AY44" i="8"/>
  <c r="AY20" i="8"/>
  <c r="AY194" i="8"/>
  <c r="AY58" i="8"/>
  <c r="AY208" i="8"/>
  <c r="AY40" i="8"/>
  <c r="AY190" i="8"/>
  <c r="AY206" i="8"/>
  <c r="AY220" i="8"/>
  <c r="AY268" i="8"/>
  <c r="AY250" i="8"/>
  <c r="AY272" i="8"/>
  <c r="AY290" i="8"/>
  <c r="AY216" i="8"/>
  <c r="AY120" i="8"/>
  <c r="AY16" i="8"/>
  <c r="AY166" i="8"/>
  <c r="AY134" i="8"/>
  <c r="AY164" i="8"/>
  <c r="AY204" i="8"/>
  <c r="AY140" i="8"/>
  <c r="AY90" i="8"/>
  <c r="AY154" i="8"/>
  <c r="AY240" i="8"/>
  <c r="AY104" i="8"/>
  <c r="AY102" i="8"/>
  <c r="AY22" i="8"/>
  <c r="AY172" i="8"/>
  <c r="AY108" i="8"/>
  <c r="AY242" i="8"/>
  <c r="AY18" i="8"/>
  <c r="AY32" i="8"/>
  <c r="AY136" i="8"/>
  <c r="AY86" i="8"/>
  <c r="AY238" i="8"/>
  <c r="AY182" i="8"/>
  <c r="AY198" i="8"/>
  <c r="AY126" i="8"/>
  <c r="AY94" i="8"/>
  <c r="AY174" i="8"/>
  <c r="AY212" i="8"/>
  <c r="AY70" i="8"/>
  <c r="AY260" i="8"/>
  <c r="AY98" i="8"/>
  <c r="AY244" i="8"/>
  <c r="AY92" i="8"/>
  <c r="AY148" i="8"/>
  <c r="AY28" i="8"/>
  <c r="AY76" i="8"/>
  <c r="AY132" i="8"/>
  <c r="AY100" i="8"/>
  <c r="AY258" i="8"/>
  <c r="AY178" i="8"/>
  <c r="AY82" i="8"/>
  <c r="AY234" i="8"/>
  <c r="AY186" i="8"/>
  <c r="AY218" i="8"/>
  <c r="AY122" i="8"/>
  <c r="AY264" i="8"/>
  <c r="AY42" i="8"/>
  <c r="AY34" i="8"/>
  <c r="AY192" i="8"/>
  <c r="AY224" i="8"/>
  <c r="AY200" i="8"/>
  <c r="AY64" i="8"/>
  <c r="AY88" i="8"/>
  <c r="AY96" i="8"/>
  <c r="AY14" i="8"/>
  <c r="AY78" i="8"/>
  <c r="AY230" i="8"/>
  <c r="AY292" i="8"/>
  <c r="AY150" i="8"/>
  <c r="AY118" i="8"/>
  <c r="AY286" i="8"/>
  <c r="AY158" i="8"/>
  <c r="AY196" i="8"/>
  <c r="AY46" i="8"/>
  <c r="AY54" i="8"/>
  <c r="AY62" i="8"/>
  <c r="AY236" i="8"/>
  <c r="AY36" i="8"/>
  <c r="AY60" i="8"/>
  <c r="AY274" i="8"/>
  <c r="AY114" i="8"/>
  <c r="AY124" i="8"/>
  <c r="AY84" i="8"/>
  <c r="AY202" i="8"/>
  <c r="AY146" i="8"/>
  <c r="AY66" i="8"/>
  <c r="AY226" i="8"/>
  <c r="AY138" i="8"/>
  <c r="AY170" i="8"/>
  <c r="AY74" i="8"/>
  <c r="AY232" i="8"/>
  <c r="AY26" i="8"/>
  <c r="AY280" i="8"/>
  <c r="AY144" i="8"/>
  <c r="AY160" i="8"/>
  <c r="AY184" i="8"/>
  <c r="AY48" i="8"/>
  <c r="AY72" i="8"/>
  <c r="AY80" i="8"/>
  <c r="AY10" i="8"/>
  <c r="AY254" i="8"/>
  <c r="AY278" i="8"/>
  <c r="AY222" i="8"/>
  <c r="AY270" i="8"/>
  <c r="AY142" i="8"/>
  <c r="AY110" i="8"/>
  <c r="AY246" i="8"/>
  <c r="AY252" i="8"/>
  <c r="AY180" i="8"/>
  <c r="AY30" i="8"/>
  <c r="AY38" i="8"/>
  <c r="AY276" i="8"/>
  <c r="AY228" i="8"/>
  <c r="AY188" i="8"/>
  <c r="AY266" i="8"/>
  <c r="AY156" i="8"/>
  <c r="AY116" i="8"/>
  <c r="AY68" i="8"/>
  <c r="AY130" i="8"/>
  <c r="AY106" i="8"/>
  <c r="AY282" i="8"/>
  <c r="AY210" i="8"/>
  <c r="AY256" i="8"/>
  <c r="AY162" i="8"/>
  <c r="AY50" i="8"/>
  <c r="AY168" i="8"/>
  <c r="AY288" i="8"/>
  <c r="AY248" i="8"/>
  <c r="AY176" i="8"/>
  <c r="AY152" i="8"/>
  <c r="AY112" i="8"/>
  <c r="AY128" i="8"/>
  <c r="AY24" i="8"/>
  <c r="AY56" i="8"/>
  <c r="AY12" i="8"/>
  <c r="AY6" i="8"/>
  <c r="BA8" i="8"/>
  <c r="AZ5" i="8"/>
  <c r="AZ7" i="8"/>
  <c r="AV10" i="9"/>
  <c r="AU9" i="9"/>
  <c r="AZ52" i="8" l="1"/>
  <c r="AZ12" i="8"/>
  <c r="BA4" i="8"/>
  <c r="AZ238" i="8"/>
  <c r="AZ134" i="8"/>
  <c r="AZ236" i="8"/>
  <c r="AZ284" i="8"/>
  <c r="AZ196" i="8"/>
  <c r="AZ112" i="8"/>
  <c r="AZ138" i="8"/>
  <c r="AZ146" i="8"/>
  <c r="AZ288" i="8"/>
  <c r="AZ232" i="8"/>
  <c r="AZ64" i="8"/>
  <c r="AZ88" i="8"/>
  <c r="AZ10" i="8"/>
  <c r="AZ260" i="8"/>
  <c r="AZ214" i="8"/>
  <c r="AZ270" i="8"/>
  <c r="AZ198" i="8"/>
  <c r="AZ278" i="8"/>
  <c r="AZ118" i="8"/>
  <c r="AZ86" i="8"/>
  <c r="AZ220" i="8"/>
  <c r="AZ78" i="8"/>
  <c r="AZ252" i="8"/>
  <c r="AZ276" i="8"/>
  <c r="AZ92" i="8"/>
  <c r="AZ30" i="8"/>
  <c r="AZ188" i="8"/>
  <c r="AZ68" i="8"/>
  <c r="AZ66" i="8"/>
  <c r="AZ44" i="8"/>
  <c r="AZ58" i="8"/>
  <c r="AZ60" i="8"/>
  <c r="AZ194" i="8"/>
  <c r="AZ130" i="8"/>
  <c r="AZ258" i="8"/>
  <c r="AZ98" i="8"/>
  <c r="AZ242" i="8"/>
  <c r="AZ114" i="8"/>
  <c r="AZ200" i="8"/>
  <c r="AZ192" i="8"/>
  <c r="AZ280" i="8"/>
  <c r="AZ256" i="8"/>
  <c r="AZ224" i="8"/>
  <c r="AZ96" i="8"/>
  <c r="AZ136" i="8"/>
  <c r="AZ24" i="8"/>
  <c r="AZ72" i="8"/>
  <c r="AZ14" i="8"/>
  <c r="AZ166" i="8"/>
  <c r="AZ206" i="8"/>
  <c r="AZ94" i="8"/>
  <c r="AZ292" i="8"/>
  <c r="AZ46" i="8"/>
  <c r="AZ234" i="8"/>
  <c r="AZ100" i="8"/>
  <c r="AZ282" i="8"/>
  <c r="AZ248" i="8"/>
  <c r="AZ286" i="8"/>
  <c r="AZ262" i="8"/>
  <c r="AZ150" i="8"/>
  <c r="AZ230" i="8"/>
  <c r="AZ190" i="8"/>
  <c r="AZ254" i="8"/>
  <c r="AZ110" i="8"/>
  <c r="AZ54" i="8"/>
  <c r="AZ212" i="8"/>
  <c r="AZ62" i="8"/>
  <c r="AZ156" i="8"/>
  <c r="AZ204" i="8"/>
  <c r="AZ266" i="8"/>
  <c r="AZ268" i="8"/>
  <c r="AZ180" i="8"/>
  <c r="AZ36" i="8"/>
  <c r="AZ148" i="8"/>
  <c r="AZ28" i="8"/>
  <c r="AZ140" i="8"/>
  <c r="AZ290" i="8"/>
  <c r="AZ186" i="8"/>
  <c r="AZ122" i="8"/>
  <c r="AZ250" i="8"/>
  <c r="AZ82" i="8"/>
  <c r="AZ226" i="8"/>
  <c r="AZ106" i="8"/>
  <c r="AZ272" i="8"/>
  <c r="AZ80" i="8"/>
  <c r="AZ216" i="8"/>
  <c r="AZ176" i="8"/>
  <c r="AZ184" i="8"/>
  <c r="AZ168" i="8"/>
  <c r="AZ120" i="8"/>
  <c r="AZ128" i="8"/>
  <c r="AZ48" i="8"/>
  <c r="AZ16" i="8"/>
  <c r="AZ38" i="8"/>
  <c r="AZ126" i="8"/>
  <c r="AZ76" i="8"/>
  <c r="AZ124" i="8"/>
  <c r="AZ84" i="8"/>
  <c r="AZ178" i="8"/>
  <c r="AZ154" i="8"/>
  <c r="AZ34" i="8"/>
  <c r="AZ240" i="8"/>
  <c r="AZ26" i="8"/>
  <c r="AZ144" i="8"/>
  <c r="AZ40" i="8"/>
  <c r="AZ174" i="8"/>
  <c r="AZ246" i="8"/>
  <c r="AZ142" i="8"/>
  <c r="AZ222" i="8"/>
  <c r="AZ158" i="8"/>
  <c r="AZ182" i="8"/>
  <c r="AZ102" i="8"/>
  <c r="AZ244" i="8"/>
  <c r="AZ108" i="8"/>
  <c r="AZ22" i="8"/>
  <c r="AZ70" i="8"/>
  <c r="AZ172" i="8"/>
  <c r="AZ202" i="8"/>
  <c r="AZ228" i="8"/>
  <c r="AZ164" i="8"/>
  <c r="AZ20" i="8"/>
  <c r="AZ116" i="8"/>
  <c r="AZ210" i="8"/>
  <c r="AZ132" i="8"/>
  <c r="AZ274" i="8"/>
  <c r="AZ170" i="8"/>
  <c r="AZ74" i="8"/>
  <c r="AZ162" i="8"/>
  <c r="AZ50" i="8"/>
  <c r="AZ218" i="8"/>
  <c r="AZ90" i="8"/>
  <c r="AZ264" i="8"/>
  <c r="AZ18" i="8"/>
  <c r="AZ42" i="8"/>
  <c r="AZ208" i="8"/>
  <c r="AZ152" i="8"/>
  <c r="AZ160" i="8"/>
  <c r="AZ56" i="8"/>
  <c r="AZ104" i="8"/>
  <c r="AZ32" i="8"/>
  <c r="AZ6" i="8"/>
  <c r="BB8" i="8"/>
  <c r="BA7" i="8"/>
  <c r="BA5" i="8"/>
  <c r="AV9" i="9"/>
  <c r="AW10" i="9"/>
  <c r="AU13" i="9"/>
  <c r="AU12" i="9" s="1"/>
  <c r="BB4" i="8" l="1"/>
  <c r="BB52" i="8"/>
  <c r="BA52" i="8"/>
  <c r="BA238" i="8"/>
  <c r="BA126" i="8"/>
  <c r="BA94" i="8"/>
  <c r="BA166" i="8"/>
  <c r="BA150" i="8"/>
  <c r="BA284" i="8"/>
  <c r="BA174" i="8"/>
  <c r="BA138" i="8"/>
  <c r="BA196" i="8"/>
  <c r="BA22" i="8"/>
  <c r="BA204" i="8"/>
  <c r="BA292" i="8"/>
  <c r="BA220" i="8"/>
  <c r="BA116" i="8"/>
  <c r="BA68" i="8"/>
  <c r="BA218" i="8"/>
  <c r="BA164" i="8"/>
  <c r="BA154" i="8"/>
  <c r="BA108" i="8"/>
  <c r="BA282" i="8"/>
  <c r="BA162" i="8"/>
  <c r="BA256" i="8"/>
  <c r="BA202" i="8"/>
  <c r="BA250" i="8"/>
  <c r="BA170" i="8"/>
  <c r="BA66" i="8"/>
  <c r="BA34" i="8"/>
  <c r="BA184" i="8"/>
  <c r="BA224" i="8"/>
  <c r="BA208" i="8"/>
  <c r="BA160" i="8"/>
  <c r="BA64" i="8"/>
  <c r="BA112" i="8"/>
  <c r="BA88" i="8"/>
  <c r="BA12" i="8"/>
  <c r="BA230" i="8"/>
  <c r="BA118" i="8"/>
  <c r="BA38" i="8"/>
  <c r="BA286" i="8"/>
  <c r="BA134" i="8"/>
  <c r="BA262" i="8"/>
  <c r="BA158" i="8"/>
  <c r="BA62" i="8"/>
  <c r="BA240" i="8"/>
  <c r="BA268" i="8"/>
  <c r="BA140" i="8"/>
  <c r="BA260" i="8"/>
  <c r="BA188" i="8"/>
  <c r="BA100" i="8"/>
  <c r="BA44" i="8"/>
  <c r="BA178" i="8"/>
  <c r="BA124" i="8"/>
  <c r="BA50" i="8"/>
  <c r="BA92" i="8"/>
  <c r="BA130" i="8"/>
  <c r="BA122" i="8"/>
  <c r="BA274" i="8"/>
  <c r="BA114" i="8"/>
  <c r="BA242" i="8"/>
  <c r="BA106" i="8"/>
  <c r="BA58" i="8"/>
  <c r="BA280" i="8"/>
  <c r="BA18" i="8"/>
  <c r="BA96" i="8"/>
  <c r="BA200" i="8"/>
  <c r="BA152" i="8"/>
  <c r="BA56" i="8"/>
  <c r="BA32" i="8"/>
  <c r="BA72" i="8"/>
  <c r="BA14" i="8"/>
  <c r="BA6" i="8"/>
  <c r="BA278" i="8"/>
  <c r="BA198" i="8"/>
  <c r="BA110" i="8"/>
  <c r="BA222" i="8"/>
  <c r="BA246" i="8"/>
  <c r="BA70" i="8"/>
  <c r="BA254" i="8"/>
  <c r="BA142" i="8"/>
  <c r="BA276" i="8"/>
  <c r="BA86" i="8"/>
  <c r="BA244" i="8"/>
  <c r="BA46" i="8"/>
  <c r="BA252" i="8"/>
  <c r="BA172" i="8"/>
  <c r="BA84" i="8"/>
  <c r="BA36" i="8"/>
  <c r="BA146" i="8"/>
  <c r="BA28" i="8"/>
  <c r="BA148" i="8"/>
  <c r="BA60" i="8"/>
  <c r="BA210" i="8"/>
  <c r="BA74" i="8"/>
  <c r="BA266" i="8"/>
  <c r="BA98" i="8"/>
  <c r="BA234" i="8"/>
  <c r="BA90" i="8"/>
  <c r="BA26" i="8"/>
  <c r="BA144" i="8"/>
  <c r="BA288" i="8"/>
  <c r="BA216" i="8"/>
  <c r="BA176" i="8"/>
  <c r="BA80" i="8"/>
  <c r="BA40" i="8"/>
  <c r="BA128" i="8"/>
  <c r="BA48" i="8"/>
  <c r="BA16" i="8"/>
  <c r="BA270" i="8"/>
  <c r="BA190" i="8"/>
  <c r="BA102" i="8"/>
  <c r="BA214" i="8"/>
  <c r="BA182" i="8"/>
  <c r="BA54" i="8"/>
  <c r="BA206" i="8"/>
  <c r="BA290" i="8"/>
  <c r="BA236" i="8"/>
  <c r="BA78" i="8"/>
  <c r="BA212" i="8"/>
  <c r="BA30" i="8"/>
  <c r="BA228" i="8"/>
  <c r="BA156" i="8"/>
  <c r="BA76" i="8"/>
  <c r="BA258" i="8"/>
  <c r="BA180" i="8"/>
  <c r="BA20" i="8"/>
  <c r="BA132" i="8"/>
  <c r="BA194" i="8"/>
  <c r="BA42" i="8"/>
  <c r="BA226" i="8"/>
  <c r="BA232" i="8"/>
  <c r="BA186" i="8"/>
  <c r="BA82" i="8"/>
  <c r="BA248" i="8"/>
  <c r="BA264" i="8"/>
  <c r="BA272" i="8"/>
  <c r="BA192" i="8"/>
  <c r="BA168" i="8"/>
  <c r="BA136" i="8"/>
  <c r="BA120" i="8"/>
  <c r="BA104" i="8"/>
  <c r="BA24" i="8"/>
  <c r="BA10" i="8"/>
  <c r="BC8" i="8"/>
  <c r="BC52" i="8" s="1"/>
  <c r="BB7" i="8"/>
  <c r="BB5" i="8"/>
  <c r="AX10" i="9"/>
  <c r="AW9" i="9"/>
  <c r="AV13" i="9"/>
  <c r="AV12" i="9" s="1"/>
  <c r="BB14" i="8" l="1"/>
  <c r="BC4" i="8"/>
  <c r="BB198" i="8"/>
  <c r="BB30" i="8"/>
  <c r="BB126" i="8"/>
  <c r="BB94" i="8"/>
  <c r="BB278" i="8"/>
  <c r="BB214" i="8"/>
  <c r="BB142" i="8"/>
  <c r="BB116" i="8"/>
  <c r="BB252" i="8"/>
  <c r="BB62" i="8"/>
  <c r="BB180" i="8"/>
  <c r="BB22" i="8"/>
  <c r="BB212" i="8"/>
  <c r="BB140" i="8"/>
  <c r="BB90" i="8"/>
  <c r="BB92" i="8"/>
  <c r="BB28" i="8"/>
  <c r="BB172" i="8"/>
  <c r="BB290" i="8"/>
  <c r="BB170" i="8"/>
  <c r="BB82" i="8"/>
  <c r="BB250" i="8"/>
  <c r="BB122" i="8"/>
  <c r="BB274" i="8"/>
  <c r="BB146" i="8"/>
  <c r="BB58" i="8"/>
  <c r="BB200" i="8"/>
  <c r="BB280" i="8"/>
  <c r="BB240" i="8"/>
  <c r="BB128" i="8"/>
  <c r="BB224" i="8"/>
  <c r="BB40" i="8"/>
  <c r="BB80" i="8"/>
  <c r="BB48" i="8"/>
  <c r="BB12" i="8"/>
  <c r="BB190" i="8"/>
  <c r="BB276" i="8"/>
  <c r="BB118" i="8"/>
  <c r="BB286" i="8"/>
  <c r="BB254" i="8"/>
  <c r="BB182" i="8"/>
  <c r="BB134" i="8"/>
  <c r="BB54" i="8"/>
  <c r="BB204" i="8"/>
  <c r="BB284" i="8"/>
  <c r="BB86" i="8"/>
  <c r="BB292" i="8"/>
  <c r="BB196" i="8"/>
  <c r="BB108" i="8"/>
  <c r="BB164" i="8"/>
  <c r="BB76" i="8"/>
  <c r="BB242" i="8"/>
  <c r="BB84" i="8"/>
  <c r="BB226" i="8"/>
  <c r="BB162" i="8"/>
  <c r="BB272" i="8"/>
  <c r="BB234" i="8"/>
  <c r="BB74" i="8"/>
  <c r="BB202" i="8"/>
  <c r="BB114" i="8"/>
  <c r="BB42" i="8"/>
  <c r="BB50" i="8"/>
  <c r="BB264" i="8"/>
  <c r="BB232" i="8"/>
  <c r="BB88" i="8"/>
  <c r="BB208" i="8"/>
  <c r="BB152" i="8"/>
  <c r="BB32" i="8"/>
  <c r="BB136" i="8"/>
  <c r="BB230" i="8"/>
  <c r="BB158" i="8"/>
  <c r="BB270" i="8"/>
  <c r="BB110" i="8"/>
  <c r="BB262" i="8"/>
  <c r="BB246" i="8"/>
  <c r="BB174" i="8"/>
  <c r="BB228" i="8"/>
  <c r="BB38" i="8"/>
  <c r="BB148" i="8"/>
  <c r="BB236" i="8"/>
  <c r="BB78" i="8"/>
  <c r="BB260" i="8"/>
  <c r="BB100" i="8"/>
  <c r="BB132" i="8"/>
  <c r="BB60" i="8"/>
  <c r="BB130" i="8"/>
  <c r="BB68" i="8"/>
  <c r="BB218" i="8"/>
  <c r="BB154" i="8"/>
  <c r="BB256" i="8"/>
  <c r="BB194" i="8"/>
  <c r="BB66" i="8"/>
  <c r="BB186" i="8"/>
  <c r="BB98" i="8"/>
  <c r="BB26" i="8"/>
  <c r="BB34" i="8"/>
  <c r="BB184" i="8"/>
  <c r="BB176" i="8"/>
  <c r="BB216" i="8"/>
  <c r="BB104" i="8"/>
  <c r="BB144" i="8"/>
  <c r="BB24" i="8"/>
  <c r="BB120" i="8"/>
  <c r="BB16" i="8"/>
  <c r="BB206" i="8"/>
  <c r="BB150" i="8"/>
  <c r="BB238" i="8"/>
  <c r="BB102" i="8"/>
  <c r="BB46" i="8"/>
  <c r="BB222" i="8"/>
  <c r="BB166" i="8"/>
  <c r="BB188" i="8"/>
  <c r="BB268" i="8"/>
  <c r="BB44" i="8"/>
  <c r="BB220" i="8"/>
  <c r="BB70" i="8"/>
  <c r="BB244" i="8"/>
  <c r="BB156" i="8"/>
  <c r="BB258" i="8"/>
  <c r="BB124" i="8"/>
  <c r="BB36" i="8"/>
  <c r="BB168" i="8"/>
  <c r="BB20" i="8"/>
  <c r="BB210" i="8"/>
  <c r="BB106" i="8"/>
  <c r="BB266" i="8"/>
  <c r="BB138" i="8"/>
  <c r="BB282" i="8"/>
  <c r="BB178" i="8"/>
  <c r="BB192" i="8"/>
  <c r="BB248" i="8"/>
  <c r="BB18" i="8"/>
  <c r="BB288" i="8"/>
  <c r="BB160" i="8"/>
  <c r="BB56" i="8"/>
  <c r="BB72" i="8"/>
  <c r="BB112" i="8"/>
  <c r="BB96" i="8"/>
  <c r="BB64" i="8"/>
  <c r="BB10" i="8"/>
  <c r="BB6" i="8"/>
  <c r="BD8" i="8"/>
  <c r="BC7" i="8"/>
  <c r="BC5" i="8"/>
  <c r="AY10" i="9"/>
  <c r="AX9" i="9"/>
  <c r="AX13" i="9"/>
  <c r="AX12" i="9" s="1"/>
  <c r="AW13" i="9"/>
  <c r="AW12" i="9" s="1"/>
  <c r="BC88" i="8" l="1"/>
  <c r="BC148" i="8"/>
  <c r="BC66" i="8"/>
  <c r="BC238" i="8"/>
  <c r="BC194" i="8"/>
  <c r="BC54" i="8"/>
  <c r="BC282" i="8"/>
  <c r="BC74" i="8"/>
  <c r="BC242" i="8"/>
  <c r="BC18" i="8"/>
  <c r="BC6" i="8"/>
  <c r="BD4" i="8"/>
  <c r="BC252" i="8"/>
  <c r="BC290" i="8"/>
  <c r="BC216" i="8"/>
  <c r="BC182" i="8"/>
  <c r="BC286" i="8"/>
  <c r="BC244" i="8"/>
  <c r="BC266" i="8"/>
  <c r="BC82" i="8"/>
  <c r="BC138" i="8"/>
  <c r="BC168" i="8"/>
  <c r="BC40" i="8"/>
  <c r="BC102" i="8"/>
  <c r="BC116" i="8"/>
  <c r="BC264" i="8"/>
  <c r="BC10" i="8"/>
  <c r="BC158" i="8"/>
  <c r="BC206" i="8"/>
  <c r="BC30" i="8"/>
  <c r="BC60" i="8"/>
  <c r="BC124" i="8"/>
  <c r="BC218" i="8"/>
  <c r="BC26" i="8"/>
  <c r="BC144" i="8"/>
  <c r="BC32" i="8"/>
  <c r="BC254" i="8"/>
  <c r="BC150" i="8"/>
  <c r="BC126" i="8"/>
  <c r="BC94" i="8"/>
  <c r="BC230" i="8"/>
  <c r="BC278" i="8"/>
  <c r="BC174" i="8"/>
  <c r="BC228" i="8"/>
  <c r="BC276" i="8"/>
  <c r="BC28" i="8"/>
  <c r="BC22" i="8"/>
  <c r="BC20" i="8"/>
  <c r="BC38" i="8"/>
  <c r="BC236" i="8"/>
  <c r="BC44" i="8"/>
  <c r="BC100" i="8"/>
  <c r="BC122" i="8"/>
  <c r="BC210" i="8"/>
  <c r="BC92" i="8"/>
  <c r="BC258" i="8"/>
  <c r="BC162" i="8"/>
  <c r="BC274" i="8"/>
  <c r="BC202" i="8"/>
  <c r="BC152" i="8"/>
  <c r="BC178" i="8"/>
  <c r="BC58" i="8"/>
  <c r="BC272" i="8"/>
  <c r="BC240" i="8"/>
  <c r="BC288" i="8"/>
  <c r="BC224" i="8"/>
  <c r="BC184" i="8"/>
  <c r="BC192" i="8"/>
  <c r="BC72" i="8"/>
  <c r="BC112" i="8"/>
  <c r="BC136" i="8"/>
  <c r="BC12" i="8"/>
  <c r="BC222" i="8"/>
  <c r="BC134" i="8"/>
  <c r="BC118" i="8"/>
  <c r="BC86" i="8"/>
  <c r="BC198" i="8"/>
  <c r="BC270" i="8"/>
  <c r="BC166" i="8"/>
  <c r="BC188" i="8"/>
  <c r="BC220" i="8"/>
  <c r="BC62" i="8"/>
  <c r="BC260" i="8"/>
  <c r="BC78" i="8"/>
  <c r="BC284" i="8"/>
  <c r="BC204" i="8"/>
  <c r="BC172" i="8"/>
  <c r="BC84" i="8"/>
  <c r="BC140" i="8"/>
  <c r="BC146" i="8"/>
  <c r="BC76" i="8"/>
  <c r="BC186" i="8"/>
  <c r="BC130" i="8"/>
  <c r="BC234" i="8"/>
  <c r="BC106" i="8"/>
  <c r="BC120" i="8"/>
  <c r="BC170" i="8"/>
  <c r="BC50" i="8"/>
  <c r="BC248" i="8"/>
  <c r="BC200" i="8"/>
  <c r="BC280" i="8"/>
  <c r="BC208" i="8"/>
  <c r="BC64" i="8"/>
  <c r="BC128" i="8"/>
  <c r="BC56" i="8"/>
  <c r="BC96" i="8"/>
  <c r="BC24" i="8"/>
  <c r="BC16" i="8"/>
  <c r="BC214" i="8"/>
  <c r="BC262" i="8"/>
  <c r="BC110" i="8"/>
  <c r="BC292" i="8"/>
  <c r="BC190" i="8"/>
  <c r="BC246" i="8"/>
  <c r="BC142" i="8"/>
  <c r="BC132" i="8"/>
  <c r="BC196" i="8"/>
  <c r="BC46" i="8"/>
  <c r="BC212" i="8"/>
  <c r="BC70" i="8"/>
  <c r="BC268" i="8"/>
  <c r="BC180" i="8"/>
  <c r="BC164" i="8"/>
  <c r="BC68" i="8"/>
  <c r="BC108" i="8"/>
  <c r="BC156" i="8"/>
  <c r="BC36" i="8"/>
  <c r="BC114" i="8"/>
  <c r="BC98" i="8"/>
  <c r="BC226" i="8"/>
  <c r="BC90" i="8"/>
  <c r="BC250" i="8"/>
  <c r="BC154" i="8"/>
  <c r="BC42" i="8"/>
  <c r="BC34" i="8"/>
  <c r="BC176" i="8"/>
  <c r="BC256" i="8"/>
  <c r="BC160" i="8"/>
  <c r="BC232" i="8"/>
  <c r="BC104" i="8"/>
  <c r="BC48" i="8"/>
  <c r="BC80" i="8"/>
  <c r="BC14" i="8"/>
  <c r="BE8" i="8"/>
  <c r="BD52" i="8" s="1"/>
  <c r="BD5" i="8"/>
  <c r="BD7" i="8"/>
  <c r="AZ10" i="9"/>
  <c r="AY13" i="9"/>
  <c r="AY12" i="9" s="1"/>
  <c r="AY9" i="9"/>
  <c r="BD50" i="8" l="1"/>
  <c r="BE4" i="8"/>
  <c r="BD6" i="8"/>
  <c r="BD12" i="8"/>
  <c r="BD244" i="8"/>
  <c r="BD172" i="8"/>
  <c r="BD108" i="8"/>
  <c r="BD44" i="8"/>
  <c r="BD36" i="8"/>
  <c r="BD212" i="8"/>
  <c r="BD100" i="8"/>
  <c r="BD238" i="8"/>
  <c r="BD222" i="8"/>
  <c r="BD278" i="8"/>
  <c r="BD246" i="8"/>
  <c r="BD174" i="8"/>
  <c r="BD86" i="8"/>
  <c r="BD166" i="8"/>
  <c r="BD126" i="8"/>
  <c r="BD54" i="8"/>
  <c r="BD176" i="8"/>
  <c r="BD256" i="8"/>
  <c r="BD248" i="8"/>
  <c r="BD14" i="8"/>
  <c r="BD184" i="8"/>
  <c r="BD96" i="8"/>
  <c r="BD152" i="8"/>
  <c r="BD104" i="8"/>
  <c r="BD40" i="8"/>
  <c r="BD258" i="8"/>
  <c r="BD290" i="8"/>
  <c r="BD218" i="8"/>
  <c r="BD170" i="8"/>
  <c r="BD162" i="8"/>
  <c r="BD106" i="8"/>
  <c r="BD114" i="8"/>
  <c r="BD42" i="8"/>
  <c r="BD284" i="8"/>
  <c r="BD228" i="8"/>
  <c r="BD156" i="8"/>
  <c r="BD92" i="8"/>
  <c r="BD260" i="8"/>
  <c r="BD292" i="8"/>
  <c r="BD180" i="8"/>
  <c r="BD84" i="8"/>
  <c r="BD286" i="8"/>
  <c r="BD206" i="8"/>
  <c r="BD182" i="8"/>
  <c r="BD230" i="8"/>
  <c r="BD134" i="8"/>
  <c r="BD70" i="8"/>
  <c r="BD158" i="8"/>
  <c r="BD110" i="8"/>
  <c r="BD38" i="8"/>
  <c r="BD288" i="8"/>
  <c r="BD240" i="8"/>
  <c r="BD192" i="8"/>
  <c r="BD232" i="8"/>
  <c r="BD144" i="8"/>
  <c r="BD80" i="8"/>
  <c r="BD64" i="8"/>
  <c r="BD88" i="8"/>
  <c r="BD32" i="8"/>
  <c r="BD16" i="8"/>
  <c r="BD266" i="8"/>
  <c r="BD202" i="8"/>
  <c r="BD226" i="8"/>
  <c r="BD154" i="8"/>
  <c r="BD90" i="8"/>
  <c r="BD98" i="8"/>
  <c r="BD66" i="8"/>
  <c r="BD26" i="8"/>
  <c r="BD196" i="8"/>
  <c r="BD276" i="8"/>
  <c r="BD204" i="8"/>
  <c r="BD132" i="8"/>
  <c r="BD76" i="8"/>
  <c r="BD236" i="8"/>
  <c r="BD268" i="8"/>
  <c r="BD164" i="8"/>
  <c r="BD68" i="8"/>
  <c r="BD270" i="8"/>
  <c r="BD190" i="8"/>
  <c r="BD28" i="8"/>
  <c r="BD214" i="8"/>
  <c r="BD118" i="8"/>
  <c r="BD62" i="8"/>
  <c r="BD150" i="8"/>
  <c r="BD94" i="8"/>
  <c r="BD30" i="8"/>
  <c r="BD280" i="8"/>
  <c r="BD224" i="8"/>
  <c r="BD168" i="8"/>
  <c r="BD216" i="8"/>
  <c r="BD128" i="8"/>
  <c r="BD48" i="8"/>
  <c r="BD136" i="8"/>
  <c r="BD72" i="8"/>
  <c r="BD24" i="8"/>
  <c r="BD282" i="8"/>
  <c r="BD250" i="8"/>
  <c r="BD194" i="8"/>
  <c r="BD210" i="8"/>
  <c r="BD146" i="8"/>
  <c r="BD138" i="8"/>
  <c r="BD82" i="8"/>
  <c r="BD34" i="8"/>
  <c r="BD18" i="8"/>
  <c r="BD148" i="8"/>
  <c r="BD252" i="8"/>
  <c r="BD188" i="8"/>
  <c r="BD124" i="8"/>
  <c r="BD60" i="8"/>
  <c r="BD140" i="8"/>
  <c r="BD220" i="8"/>
  <c r="BD116" i="8"/>
  <c r="BD254" i="8"/>
  <c r="BD20" i="8"/>
  <c r="BD262" i="8"/>
  <c r="BD198" i="8"/>
  <c r="BD102" i="8"/>
  <c r="BD46" i="8"/>
  <c r="BD142" i="8"/>
  <c r="BD78" i="8"/>
  <c r="BD264" i="8"/>
  <c r="BD272" i="8"/>
  <c r="BD208" i="8"/>
  <c r="BD22" i="8"/>
  <c r="BD200" i="8"/>
  <c r="BD112" i="8"/>
  <c r="BD160" i="8"/>
  <c r="BD120" i="8"/>
  <c r="BD56" i="8"/>
  <c r="BD274" i="8"/>
  <c r="BD234" i="8"/>
  <c r="BD242" i="8"/>
  <c r="BD186" i="8"/>
  <c r="BD178" i="8"/>
  <c r="BD122" i="8"/>
  <c r="BD130" i="8"/>
  <c r="BD58" i="8"/>
  <c r="BD74" i="8"/>
  <c r="BD10" i="8"/>
  <c r="BF8" i="8"/>
  <c r="BE5" i="8"/>
  <c r="BE7" i="8"/>
  <c r="AZ9" i="9"/>
  <c r="BA10" i="9"/>
  <c r="BE52" i="8" l="1"/>
  <c r="BE74" i="8"/>
  <c r="BF4" i="8"/>
  <c r="BE252" i="8"/>
  <c r="BE116" i="8"/>
  <c r="BE12" i="8"/>
  <c r="BE244" i="8"/>
  <c r="BE188" i="8"/>
  <c r="BE92" i="8"/>
  <c r="BE268" i="8"/>
  <c r="BE36" i="8"/>
  <c r="BE214" i="8"/>
  <c r="BE20" i="8"/>
  <c r="BE278" i="8"/>
  <c r="BE246" i="8"/>
  <c r="BE118" i="8"/>
  <c r="BE158" i="8"/>
  <c r="BE126" i="8"/>
  <c r="BE134" i="8"/>
  <c r="BE14" i="8"/>
  <c r="BE216" i="8"/>
  <c r="BE240" i="8"/>
  <c r="BE288" i="8"/>
  <c r="BE192" i="8"/>
  <c r="BE144" i="8"/>
  <c r="BE80" i="8"/>
  <c r="BE136" i="8"/>
  <c r="BE72" i="8"/>
  <c r="BE250" i="8"/>
  <c r="BE24" i="8"/>
  <c r="BE234" i="8"/>
  <c r="BE170" i="8"/>
  <c r="BE178" i="8"/>
  <c r="BE98" i="8"/>
  <c r="BE122" i="8"/>
  <c r="BE42" i="8"/>
  <c r="BE50" i="8"/>
  <c r="BE10" i="8"/>
  <c r="BE236" i="8"/>
  <c r="BE100" i="8"/>
  <c r="BE220" i="8"/>
  <c r="BE292" i="8"/>
  <c r="BE228" i="8"/>
  <c r="BE164" i="8"/>
  <c r="BE76" i="8"/>
  <c r="BE180" i="8"/>
  <c r="BE28" i="8"/>
  <c r="BE198" i="8"/>
  <c r="BE286" i="8"/>
  <c r="BE270" i="8"/>
  <c r="BE230" i="8"/>
  <c r="BE102" i="8"/>
  <c r="BE142" i="8"/>
  <c r="BE110" i="8"/>
  <c r="BE54" i="8"/>
  <c r="BE280" i="8"/>
  <c r="BE30" i="8"/>
  <c r="BE224" i="8"/>
  <c r="BE248" i="8"/>
  <c r="BE168" i="8"/>
  <c r="BE128" i="8"/>
  <c r="BE48" i="8"/>
  <c r="BE120" i="8"/>
  <c r="BE56" i="8"/>
  <c r="BE282" i="8"/>
  <c r="BE16" i="8"/>
  <c r="BE226" i="8"/>
  <c r="BE210" i="8"/>
  <c r="BE162" i="8"/>
  <c r="BE138" i="8"/>
  <c r="BE106" i="8"/>
  <c r="BE82" i="8"/>
  <c r="BE34" i="8"/>
  <c r="BE204" i="8"/>
  <c r="BE84" i="8"/>
  <c r="BE172" i="8"/>
  <c r="BE284" i="8"/>
  <c r="BE212" i="8"/>
  <c r="BE156" i="8"/>
  <c r="BE60" i="8"/>
  <c r="BE140" i="8"/>
  <c r="BE238" i="8"/>
  <c r="BE190" i="8"/>
  <c r="BE174" i="8"/>
  <c r="BE262" i="8"/>
  <c r="BE206" i="8"/>
  <c r="BE86" i="8"/>
  <c r="BE62" i="8"/>
  <c r="BE94" i="8"/>
  <c r="BE38" i="8"/>
  <c r="BE272" i="8"/>
  <c r="BE264" i="8"/>
  <c r="BE184" i="8"/>
  <c r="BE208" i="8"/>
  <c r="BE32" i="8"/>
  <c r="BE112" i="8"/>
  <c r="BE64" i="8"/>
  <c r="BE104" i="8"/>
  <c r="BE40" i="8"/>
  <c r="BE266" i="8"/>
  <c r="BE290" i="8"/>
  <c r="BE194" i="8"/>
  <c r="BE218" i="8"/>
  <c r="BE154" i="8"/>
  <c r="BE130" i="8"/>
  <c r="BE90" i="8"/>
  <c r="BE18" i="8"/>
  <c r="BE260" i="8"/>
  <c r="BE148" i="8"/>
  <c r="BE68" i="8"/>
  <c r="BE132" i="8"/>
  <c r="BE276" i="8"/>
  <c r="BE196" i="8"/>
  <c r="BE124" i="8"/>
  <c r="BE44" i="8"/>
  <c r="BE108" i="8"/>
  <c r="BE222" i="8"/>
  <c r="BE182" i="8"/>
  <c r="BE150" i="8"/>
  <c r="BE254" i="8"/>
  <c r="BE166" i="8"/>
  <c r="BE70" i="8"/>
  <c r="BE46" i="8"/>
  <c r="BE78" i="8"/>
  <c r="BE22" i="8"/>
  <c r="BE232" i="8"/>
  <c r="BE256" i="8"/>
  <c r="BE176" i="8"/>
  <c r="BE200" i="8"/>
  <c r="BE152" i="8"/>
  <c r="BE96" i="8"/>
  <c r="BE160" i="8"/>
  <c r="BE88" i="8"/>
  <c r="BE274" i="8"/>
  <c r="BE258" i="8"/>
  <c r="BE242" i="8"/>
  <c r="BE186" i="8"/>
  <c r="BE202" i="8"/>
  <c r="BE114" i="8"/>
  <c r="BE146" i="8"/>
  <c r="BE58" i="8"/>
  <c r="BE66" i="8"/>
  <c r="BE26" i="8"/>
  <c r="BG8" i="8"/>
  <c r="BF7" i="8"/>
  <c r="BF5" i="8"/>
  <c r="BE6" i="8"/>
  <c r="BA9" i="9"/>
  <c r="BB10" i="9"/>
  <c r="AZ13" i="9"/>
  <c r="AZ12" i="9" s="1"/>
  <c r="BG4" i="8" l="1"/>
  <c r="BF52" i="8"/>
  <c r="BF238" i="8"/>
  <c r="BF182" i="8"/>
  <c r="BF110" i="8"/>
  <c r="BF270" i="8"/>
  <c r="BF174" i="8"/>
  <c r="BF246" i="8"/>
  <c r="BF22" i="8"/>
  <c r="BF132" i="8"/>
  <c r="BF38" i="8"/>
  <c r="BF62" i="8"/>
  <c r="BF148" i="8"/>
  <c r="BF276" i="8"/>
  <c r="BF180" i="8"/>
  <c r="BF116" i="8"/>
  <c r="BF140" i="8"/>
  <c r="BF36" i="8"/>
  <c r="BF124" i="8"/>
  <c r="BF20" i="8"/>
  <c r="BF130" i="8"/>
  <c r="BF226" i="8"/>
  <c r="BF146" i="8"/>
  <c r="BF264" i="8"/>
  <c r="BF194" i="8"/>
  <c r="BF98" i="8"/>
  <c r="BF42" i="8"/>
  <c r="BF34" i="8"/>
  <c r="BF184" i="8"/>
  <c r="BF208" i="8"/>
  <c r="BF232" i="8"/>
  <c r="BF88" i="8"/>
  <c r="BF152" i="8"/>
  <c r="BF56" i="8"/>
  <c r="BF120" i="8"/>
  <c r="BF12" i="8"/>
  <c r="BF166" i="8"/>
  <c r="BF230" i="8"/>
  <c r="BF158" i="8"/>
  <c r="BF102" i="8"/>
  <c r="BF222" i="8"/>
  <c r="BF286" i="8"/>
  <c r="BF150" i="8"/>
  <c r="BF252" i="8"/>
  <c r="BF66" i="8"/>
  <c r="BF260" i="8"/>
  <c r="BF292" i="8"/>
  <c r="BF86" i="8"/>
  <c r="BF268" i="8"/>
  <c r="BF106" i="8"/>
  <c r="BF100" i="8"/>
  <c r="BF138" i="8"/>
  <c r="BF108" i="8"/>
  <c r="BF290" i="8"/>
  <c r="BF92" i="8"/>
  <c r="BF218" i="8"/>
  <c r="BF266" i="8"/>
  <c r="BF210" i="8"/>
  <c r="BF122" i="8"/>
  <c r="BF282" i="8"/>
  <c r="BF162" i="8"/>
  <c r="BF272" i="8"/>
  <c r="BF26" i="8"/>
  <c r="BF18" i="8"/>
  <c r="BF104" i="8"/>
  <c r="BF160" i="8"/>
  <c r="BF216" i="8"/>
  <c r="BF200" i="8"/>
  <c r="BF96" i="8"/>
  <c r="BF40" i="8"/>
  <c r="BF112" i="8"/>
  <c r="BF16" i="8"/>
  <c r="BF142" i="8"/>
  <c r="BF206" i="8"/>
  <c r="BF126" i="8"/>
  <c r="BF94" i="8"/>
  <c r="BF214" i="8"/>
  <c r="BF278" i="8"/>
  <c r="BF134" i="8"/>
  <c r="BF236" i="8"/>
  <c r="BF70" i="8"/>
  <c r="BF228" i="8"/>
  <c r="BF244" i="8"/>
  <c r="BF78" i="8"/>
  <c r="BF204" i="8"/>
  <c r="BF172" i="8"/>
  <c r="BF84" i="8"/>
  <c r="BF82" i="8"/>
  <c r="BF60" i="8"/>
  <c r="BF274" i="8"/>
  <c r="BF76" i="8"/>
  <c r="BF178" i="8"/>
  <c r="BF258" i="8"/>
  <c r="BF202" i="8"/>
  <c r="BF74" i="8"/>
  <c r="BF250" i="8"/>
  <c r="BF154" i="8"/>
  <c r="BF58" i="8"/>
  <c r="BF288" i="8"/>
  <c r="BF256" i="8"/>
  <c r="BF72" i="8"/>
  <c r="BF144" i="8"/>
  <c r="BF168" i="8"/>
  <c r="BF192" i="8"/>
  <c r="BF80" i="8"/>
  <c r="BF24" i="8"/>
  <c r="BF48" i="8"/>
  <c r="BF14" i="8"/>
  <c r="BF254" i="8"/>
  <c r="BF198" i="8"/>
  <c r="BF118" i="8"/>
  <c r="BF30" i="8"/>
  <c r="BF190" i="8"/>
  <c r="BF262" i="8"/>
  <c r="BF46" i="8"/>
  <c r="BF212" i="8"/>
  <c r="BF54" i="8"/>
  <c r="BF220" i="8"/>
  <c r="BF156" i="8"/>
  <c r="BF284" i="8"/>
  <c r="BF196" i="8"/>
  <c r="BF164" i="8"/>
  <c r="BF68" i="8"/>
  <c r="BF188" i="8"/>
  <c r="BF44" i="8"/>
  <c r="BF90" i="8"/>
  <c r="BF28" i="8"/>
  <c r="BF170" i="8"/>
  <c r="BF242" i="8"/>
  <c r="BF186" i="8"/>
  <c r="BF280" i="8"/>
  <c r="BF234" i="8"/>
  <c r="BF114" i="8"/>
  <c r="BF50" i="8"/>
  <c r="BF248" i="8"/>
  <c r="BF240" i="8"/>
  <c r="BF224" i="8"/>
  <c r="BF128" i="8"/>
  <c r="BF136" i="8"/>
  <c r="BF176" i="8"/>
  <c r="BF64" i="8"/>
  <c r="BF32" i="8"/>
  <c r="BF10" i="8"/>
  <c r="BF6" i="8"/>
  <c r="BH8" i="8"/>
  <c r="BG7" i="8"/>
  <c r="BG5" i="8"/>
  <c r="BC10" i="9"/>
  <c r="BB9" i="9"/>
  <c r="BB13" i="9"/>
  <c r="BB12" i="9" s="1"/>
  <c r="BA13" i="9"/>
  <c r="BA12" i="9" s="1"/>
  <c r="BG52" i="8" l="1"/>
  <c r="BG16" i="8"/>
  <c r="BH4" i="8"/>
  <c r="BG230" i="8"/>
  <c r="BG198" i="8"/>
  <c r="BG252" i="8"/>
  <c r="BG206" i="8"/>
  <c r="BG110" i="8"/>
  <c r="BG246" i="8"/>
  <c r="BG182" i="8"/>
  <c r="BG100" i="8"/>
  <c r="BG196" i="8"/>
  <c r="BG46" i="8"/>
  <c r="BG260" i="8"/>
  <c r="BG268" i="8"/>
  <c r="BG204" i="8"/>
  <c r="BG132" i="8"/>
  <c r="BG218" i="8"/>
  <c r="BG172" i="8"/>
  <c r="BG202" i="8"/>
  <c r="BG76" i="8"/>
  <c r="BG194" i="8"/>
  <c r="BG138" i="8"/>
  <c r="BG18" i="8"/>
  <c r="BG226" i="8"/>
  <c r="BG106" i="8"/>
  <c r="BG248" i="8"/>
  <c r="BG234" i="8"/>
  <c r="BG280" i="8"/>
  <c r="BG42" i="8"/>
  <c r="BG50" i="8"/>
  <c r="BG160" i="8"/>
  <c r="BG232" i="8"/>
  <c r="BG224" i="8"/>
  <c r="BG128" i="8"/>
  <c r="BG72" i="8"/>
  <c r="BG80" i="8"/>
  <c r="BG10" i="8"/>
  <c r="BG174" i="8"/>
  <c r="BG150" i="8"/>
  <c r="BG286" i="8"/>
  <c r="BG158" i="8"/>
  <c r="BG102" i="8"/>
  <c r="BG238" i="8"/>
  <c r="BG166" i="8"/>
  <c r="BG22" i="8"/>
  <c r="BG164" i="8"/>
  <c r="BG30" i="8"/>
  <c r="BG228" i="8"/>
  <c r="BG236" i="8"/>
  <c r="BG180" i="8"/>
  <c r="BG108" i="8"/>
  <c r="BG162" i="8"/>
  <c r="BG140" i="8"/>
  <c r="BG156" i="8"/>
  <c r="BG60" i="8"/>
  <c r="BG154" i="8"/>
  <c r="BG130" i="8"/>
  <c r="BG274" i="8"/>
  <c r="BG178" i="8"/>
  <c r="BG90" i="8"/>
  <c r="BG282" i="8"/>
  <c r="BG186" i="8"/>
  <c r="BG208" i="8"/>
  <c r="BG26" i="8"/>
  <c r="BG34" i="8"/>
  <c r="BG152" i="8"/>
  <c r="BG176" i="8"/>
  <c r="BG216" i="8"/>
  <c r="BG112" i="8"/>
  <c r="BG64" i="8"/>
  <c r="BG48" i="8"/>
  <c r="BG278" i="8"/>
  <c r="BG134" i="8"/>
  <c r="BG142" i="8"/>
  <c r="BG270" i="8"/>
  <c r="BG126" i="8"/>
  <c r="BG94" i="8"/>
  <c r="BG222" i="8"/>
  <c r="BG78" i="8"/>
  <c r="BG276" i="8"/>
  <c r="BG84" i="8"/>
  <c r="BG292" i="8"/>
  <c r="BG54" i="8"/>
  <c r="BG220" i="8"/>
  <c r="BG28" i="8"/>
  <c r="BG122" i="8"/>
  <c r="BG116" i="8"/>
  <c r="BG124" i="8"/>
  <c r="BG36" i="8"/>
  <c r="BG74" i="8"/>
  <c r="BG98" i="8"/>
  <c r="BG258" i="8"/>
  <c r="BG146" i="8"/>
  <c r="BG288" i="8"/>
  <c r="BG266" i="8"/>
  <c r="BG170" i="8"/>
  <c r="BG240" i="8"/>
  <c r="BG256" i="8"/>
  <c r="BG264" i="8"/>
  <c r="BG136" i="8"/>
  <c r="BG168" i="8"/>
  <c r="BG200" i="8"/>
  <c r="BG104" i="8"/>
  <c r="BG56" i="8"/>
  <c r="BG32" i="8"/>
  <c r="BG12" i="8"/>
  <c r="BG262" i="8"/>
  <c r="BG86" i="8"/>
  <c r="BG70" i="8"/>
  <c r="BG214" i="8"/>
  <c r="BG118" i="8"/>
  <c r="BG254" i="8"/>
  <c r="BG190" i="8"/>
  <c r="BG62" i="8"/>
  <c r="BG244" i="8"/>
  <c r="BG290" i="8"/>
  <c r="BG284" i="8"/>
  <c r="BG38" i="8"/>
  <c r="BG212" i="8"/>
  <c r="BG148" i="8"/>
  <c r="BG44" i="8"/>
  <c r="BG188" i="8"/>
  <c r="BG68" i="8"/>
  <c r="BG92" i="8"/>
  <c r="BG20" i="8"/>
  <c r="BG210" i="8"/>
  <c r="BG82" i="8"/>
  <c r="BG242" i="8"/>
  <c r="BG114" i="8"/>
  <c r="BG272" i="8"/>
  <c r="BG250" i="8"/>
  <c r="BG66" i="8"/>
  <c r="BG58" i="8"/>
  <c r="BG192" i="8"/>
  <c r="BG184" i="8"/>
  <c r="BG120" i="8"/>
  <c r="BG144" i="8"/>
  <c r="BG96" i="8"/>
  <c r="BG88" i="8"/>
  <c r="BG40" i="8"/>
  <c r="BG24" i="8"/>
  <c r="BG14" i="8"/>
  <c r="BG6" i="8"/>
  <c r="BI8" i="8"/>
  <c r="BI52" i="8" s="1"/>
  <c r="BH5" i="8"/>
  <c r="BH7" i="8"/>
  <c r="BD10" i="9"/>
  <c r="BC13" i="9" s="1"/>
  <c r="BC12" i="9" s="1"/>
  <c r="BC9" i="9"/>
  <c r="BH52" i="8" l="1"/>
  <c r="BH16" i="8"/>
  <c r="BI4" i="8"/>
  <c r="BH222" i="8"/>
  <c r="BH246" i="8"/>
  <c r="BH150" i="8"/>
  <c r="BH198" i="8"/>
  <c r="BH254" i="8"/>
  <c r="BH110" i="8"/>
  <c r="BH78" i="8"/>
  <c r="BH36" i="8"/>
  <c r="BH260" i="8"/>
  <c r="BH196" i="8"/>
  <c r="BH44" i="8"/>
  <c r="BH22" i="8"/>
  <c r="BH188" i="8"/>
  <c r="BH54" i="8"/>
  <c r="BH116" i="8"/>
  <c r="BH76" i="8"/>
  <c r="BH144" i="8"/>
  <c r="BH20" i="8"/>
  <c r="BH156" i="8"/>
  <c r="BH178" i="8"/>
  <c r="BH250" i="8"/>
  <c r="BH146" i="8"/>
  <c r="BH66" i="8"/>
  <c r="BH234" i="8"/>
  <c r="BH186" i="8"/>
  <c r="BH50" i="8"/>
  <c r="BH256" i="8"/>
  <c r="BH200" i="8"/>
  <c r="BH26" i="8"/>
  <c r="BH176" i="8"/>
  <c r="BH232" i="8"/>
  <c r="BH120" i="8"/>
  <c r="BH104" i="8"/>
  <c r="BH96" i="8"/>
  <c r="BH12" i="8"/>
  <c r="BH270" i="8"/>
  <c r="BH214" i="8"/>
  <c r="BH174" i="8"/>
  <c r="BH134" i="8"/>
  <c r="BH190" i="8"/>
  <c r="BH142" i="8"/>
  <c r="BH102" i="8"/>
  <c r="BH62" i="8"/>
  <c r="BH162" i="8"/>
  <c r="BH252" i="8"/>
  <c r="BH148" i="8"/>
  <c r="BH70" i="8"/>
  <c r="BH284" i="8"/>
  <c r="BH124" i="8"/>
  <c r="BH38" i="8"/>
  <c r="BH84" i="8"/>
  <c r="BH64" i="8"/>
  <c r="BH40" i="8"/>
  <c r="BH108" i="8"/>
  <c r="BH114" i="8"/>
  <c r="BH218" i="8"/>
  <c r="BH106" i="8"/>
  <c r="BH282" i="8"/>
  <c r="BH226" i="8"/>
  <c r="BH154" i="8"/>
  <c r="BH288" i="8"/>
  <c r="BH240" i="8"/>
  <c r="BH192" i="8"/>
  <c r="BH280" i="8"/>
  <c r="BH152" i="8"/>
  <c r="BH216" i="8"/>
  <c r="BH112" i="8"/>
  <c r="BH88" i="8"/>
  <c r="BH80" i="8"/>
  <c r="BH10" i="8"/>
  <c r="BH6" i="8"/>
  <c r="BH238" i="8"/>
  <c r="BH182" i="8"/>
  <c r="BH166" i="8"/>
  <c r="BH262" i="8"/>
  <c r="BH292" i="8"/>
  <c r="BH126" i="8"/>
  <c r="BH94" i="8"/>
  <c r="BH180" i="8"/>
  <c r="BH276" i="8"/>
  <c r="BH236" i="8"/>
  <c r="BH100" i="8"/>
  <c r="BH46" i="8"/>
  <c r="BH220" i="8"/>
  <c r="BH274" i="8"/>
  <c r="BH244" i="8"/>
  <c r="BH130" i="8"/>
  <c r="BH28" i="8"/>
  <c r="BH132" i="8"/>
  <c r="BH172" i="8"/>
  <c r="BH290" i="8"/>
  <c r="BH98" i="8"/>
  <c r="BH194" i="8"/>
  <c r="BH90" i="8"/>
  <c r="BH266" i="8"/>
  <c r="BH210" i="8"/>
  <c r="BH138" i="8"/>
  <c r="BH272" i="8"/>
  <c r="BH224" i="8"/>
  <c r="BH58" i="8"/>
  <c r="BH248" i="8"/>
  <c r="BH160" i="8"/>
  <c r="BH184" i="8"/>
  <c r="BH32" i="8"/>
  <c r="BH72" i="8"/>
  <c r="BH24" i="8"/>
  <c r="BH230" i="8"/>
  <c r="BH278" i="8"/>
  <c r="BH158" i="8"/>
  <c r="BH206" i="8"/>
  <c r="BH286" i="8"/>
  <c r="BH118" i="8"/>
  <c r="BH86" i="8"/>
  <c r="BH140" i="8"/>
  <c r="BH268" i="8"/>
  <c r="BH204" i="8"/>
  <c r="BH68" i="8"/>
  <c r="BH30" i="8"/>
  <c r="BH212" i="8"/>
  <c r="BH34" i="8"/>
  <c r="BH228" i="8"/>
  <c r="BH92" i="8"/>
  <c r="BH122" i="8"/>
  <c r="BH60" i="8"/>
  <c r="BH164" i="8"/>
  <c r="BH74" i="8"/>
  <c r="BH258" i="8"/>
  <c r="BH170" i="8"/>
  <c r="BH82" i="8"/>
  <c r="BH242" i="8"/>
  <c r="BH202" i="8"/>
  <c r="BH18" i="8"/>
  <c r="BH264" i="8"/>
  <c r="BH136" i="8"/>
  <c r="BH42" i="8"/>
  <c r="BH208" i="8"/>
  <c r="BH56" i="8"/>
  <c r="BH168" i="8"/>
  <c r="BH128" i="8"/>
  <c r="BH48" i="8"/>
  <c r="BH14" i="8"/>
  <c r="BJ8" i="8"/>
  <c r="BJ52" i="8" s="1"/>
  <c r="BI7" i="8"/>
  <c r="BI5" i="8"/>
  <c r="BE10" i="9"/>
  <c r="BD13" i="9" s="1"/>
  <c r="BD12" i="9" s="1"/>
  <c r="BD9" i="9"/>
  <c r="BI16" i="8" l="1"/>
  <c r="BJ4" i="8"/>
  <c r="BI270" i="8"/>
  <c r="BI254" i="8"/>
  <c r="BI198" i="8"/>
  <c r="BI126" i="8"/>
  <c r="BI94" i="8"/>
  <c r="BI158" i="8"/>
  <c r="BI134" i="8"/>
  <c r="BI234" i="8"/>
  <c r="BI268" i="8"/>
  <c r="BI38" i="8"/>
  <c r="BI260" i="8"/>
  <c r="BI220" i="8"/>
  <c r="BI28" i="8"/>
  <c r="BI62" i="8"/>
  <c r="BI188" i="8"/>
  <c r="BI100" i="8"/>
  <c r="BI132" i="8"/>
  <c r="BI76" i="8"/>
  <c r="BI84" i="8"/>
  <c r="BI146" i="8"/>
  <c r="BI114" i="8"/>
  <c r="BI226" i="8"/>
  <c r="BI170" i="8"/>
  <c r="BI24" i="8"/>
  <c r="BI138" i="8"/>
  <c r="BI50" i="8"/>
  <c r="BI272" i="8"/>
  <c r="BI18" i="8"/>
  <c r="BI240" i="8"/>
  <c r="BI120" i="8"/>
  <c r="BI216" i="8"/>
  <c r="BI136" i="8"/>
  <c r="BI104" i="8"/>
  <c r="BI32" i="8"/>
  <c r="BI64" i="8"/>
  <c r="BI12" i="8"/>
  <c r="BI6" i="8"/>
  <c r="BI262" i="8"/>
  <c r="BI238" i="8"/>
  <c r="BI182" i="8"/>
  <c r="BI118" i="8"/>
  <c r="BI86" i="8"/>
  <c r="BI278" i="8"/>
  <c r="BI164" i="8"/>
  <c r="BI98" i="8"/>
  <c r="BI180" i="8"/>
  <c r="BI292" i="8"/>
  <c r="BI252" i="8"/>
  <c r="BI204" i="8"/>
  <c r="BI282" i="8"/>
  <c r="BI22" i="8"/>
  <c r="BI148" i="8"/>
  <c r="BI60" i="8"/>
  <c r="BI124" i="8"/>
  <c r="BI250" i="8"/>
  <c r="BI68" i="8"/>
  <c r="BI210" i="8"/>
  <c r="BI106" i="8"/>
  <c r="BI218" i="8"/>
  <c r="BI162" i="8"/>
  <c r="BI274" i="8"/>
  <c r="BI122" i="8"/>
  <c r="BI42" i="8"/>
  <c r="BI264" i="8"/>
  <c r="BI288" i="8"/>
  <c r="BI208" i="8"/>
  <c r="BI168" i="8"/>
  <c r="BI192" i="8"/>
  <c r="BI40" i="8"/>
  <c r="BI88" i="8"/>
  <c r="BI112" i="8"/>
  <c r="BI10" i="8"/>
  <c r="BI206" i="8"/>
  <c r="BI230" i="8"/>
  <c r="BI174" i="8"/>
  <c r="BI110" i="8"/>
  <c r="BI246" i="8"/>
  <c r="BI214" i="8"/>
  <c r="BI44" i="8"/>
  <c r="BI46" i="8"/>
  <c r="BI116" i="8"/>
  <c r="BI284" i="8"/>
  <c r="BI236" i="8"/>
  <c r="BI196" i="8"/>
  <c r="BI78" i="8"/>
  <c r="BI244" i="8"/>
  <c r="BI172" i="8"/>
  <c r="BI290" i="8"/>
  <c r="BI108" i="8"/>
  <c r="BI82" i="8"/>
  <c r="BI36" i="8"/>
  <c r="BI154" i="8"/>
  <c r="BI90" i="8"/>
  <c r="BI194" i="8"/>
  <c r="BI66" i="8"/>
  <c r="BI266" i="8"/>
  <c r="BI74" i="8"/>
  <c r="BI26" i="8"/>
  <c r="BI224" i="8"/>
  <c r="BI248" i="8"/>
  <c r="BI200" i="8"/>
  <c r="BI160" i="8"/>
  <c r="BI184" i="8"/>
  <c r="BI144" i="8"/>
  <c r="BI72" i="8"/>
  <c r="BI96" i="8"/>
  <c r="BI286" i="8"/>
  <c r="BI142" i="8"/>
  <c r="BI222" i="8"/>
  <c r="BI166" i="8"/>
  <c r="BI102" i="8"/>
  <c r="BI190" i="8"/>
  <c r="BI150" i="8"/>
  <c r="BI20" i="8"/>
  <c r="BI30" i="8"/>
  <c r="BI54" i="8"/>
  <c r="BI276" i="8"/>
  <c r="BI228" i="8"/>
  <c r="BI70" i="8"/>
  <c r="BI212" i="8"/>
  <c r="BI140" i="8"/>
  <c r="BI202" i="8"/>
  <c r="BI92" i="8"/>
  <c r="BI156" i="8"/>
  <c r="BI178" i="8"/>
  <c r="BI130" i="8"/>
  <c r="BI258" i="8"/>
  <c r="BI186" i="8"/>
  <c r="BI256" i="8"/>
  <c r="BI242" i="8"/>
  <c r="BI58" i="8"/>
  <c r="BI280" i="8"/>
  <c r="BI34" i="8"/>
  <c r="BI232" i="8"/>
  <c r="BI176" i="8"/>
  <c r="BI56" i="8"/>
  <c r="BI152" i="8"/>
  <c r="BI128" i="8"/>
  <c r="BI48" i="8"/>
  <c r="BI80" i="8"/>
  <c r="BI14" i="8"/>
  <c r="BK8" i="8"/>
  <c r="BJ7" i="8"/>
  <c r="BJ5" i="8"/>
  <c r="BE9" i="9"/>
  <c r="BF10" i="9"/>
  <c r="BJ12" i="8" l="1"/>
  <c r="BK4" i="8"/>
  <c r="BJ286" i="8"/>
  <c r="BJ166" i="8"/>
  <c r="BJ292" i="8"/>
  <c r="BJ238" i="8"/>
  <c r="BJ246" i="8"/>
  <c r="BJ126" i="8"/>
  <c r="BJ94" i="8"/>
  <c r="BJ206" i="8"/>
  <c r="BJ220" i="8"/>
  <c r="BJ70" i="8"/>
  <c r="BJ108" i="8"/>
  <c r="BJ46" i="8"/>
  <c r="BJ54" i="8"/>
  <c r="BJ244" i="8"/>
  <c r="BJ242" i="8"/>
  <c r="BJ148" i="8"/>
  <c r="BJ170" i="8"/>
  <c r="BJ124" i="8"/>
  <c r="BJ116" i="8"/>
  <c r="BJ76" i="8"/>
  <c r="BJ226" i="8"/>
  <c r="BJ146" i="8"/>
  <c r="BJ66" i="8"/>
  <c r="BJ234" i="8"/>
  <c r="BJ290" i="8"/>
  <c r="BJ138" i="8"/>
  <c r="BJ58" i="8"/>
  <c r="BJ248" i="8"/>
  <c r="BJ264" i="8"/>
  <c r="BJ184" i="8"/>
  <c r="BJ232" i="8"/>
  <c r="BJ144" i="8"/>
  <c r="BJ128" i="8"/>
  <c r="BJ136" i="8"/>
  <c r="BJ56" i="8"/>
  <c r="BJ10" i="8"/>
  <c r="BJ270" i="8"/>
  <c r="BJ158" i="8"/>
  <c r="BJ276" i="8"/>
  <c r="BJ222" i="8"/>
  <c r="BJ214" i="8"/>
  <c r="BJ118" i="8"/>
  <c r="BJ86" i="8"/>
  <c r="BJ190" i="8"/>
  <c r="BJ204" i="8"/>
  <c r="BJ22" i="8"/>
  <c r="BJ250" i="8"/>
  <c r="BJ30" i="8"/>
  <c r="BJ38" i="8"/>
  <c r="BJ228" i="8"/>
  <c r="BJ186" i="8"/>
  <c r="BJ44" i="8"/>
  <c r="BJ122" i="8"/>
  <c r="BJ202" i="8"/>
  <c r="BJ100" i="8"/>
  <c r="BJ68" i="8"/>
  <c r="BJ114" i="8"/>
  <c r="BJ130" i="8"/>
  <c r="BJ200" i="8"/>
  <c r="BJ106" i="8"/>
  <c r="BJ274" i="8"/>
  <c r="BJ18" i="8"/>
  <c r="BJ42" i="8"/>
  <c r="BJ32" i="8"/>
  <c r="BJ256" i="8"/>
  <c r="BJ176" i="8"/>
  <c r="BJ112" i="8"/>
  <c r="BJ120" i="8"/>
  <c r="BJ88" i="8"/>
  <c r="BJ96" i="8"/>
  <c r="BJ40" i="8"/>
  <c r="BJ14" i="8"/>
  <c r="BJ230" i="8"/>
  <c r="BJ150" i="8"/>
  <c r="BJ278" i="8"/>
  <c r="BJ182" i="8"/>
  <c r="BJ174" i="8"/>
  <c r="BJ110" i="8"/>
  <c r="BJ78" i="8"/>
  <c r="BJ252" i="8"/>
  <c r="BJ196" i="8"/>
  <c r="BJ212" i="8"/>
  <c r="BJ162" i="8"/>
  <c r="BJ188" i="8"/>
  <c r="BJ284" i="8"/>
  <c r="BJ164" i="8"/>
  <c r="BJ28" i="8"/>
  <c r="BJ180" i="8"/>
  <c r="BJ216" i="8"/>
  <c r="BJ92" i="8"/>
  <c r="BJ36" i="8"/>
  <c r="BJ74" i="8"/>
  <c r="BJ98" i="8"/>
  <c r="BJ282" i="8"/>
  <c r="BJ90" i="8"/>
  <c r="BJ178" i="8"/>
  <c r="BJ288" i="8"/>
  <c r="BJ26" i="8"/>
  <c r="BJ34" i="8"/>
  <c r="BJ224" i="8"/>
  <c r="BJ160" i="8"/>
  <c r="BJ208" i="8"/>
  <c r="BJ104" i="8"/>
  <c r="BJ72" i="8"/>
  <c r="BJ80" i="8"/>
  <c r="BJ198" i="8"/>
  <c r="BJ134" i="8"/>
  <c r="BJ262" i="8"/>
  <c r="BJ254" i="8"/>
  <c r="BJ142" i="8"/>
  <c r="BJ102" i="8"/>
  <c r="BJ268" i="8"/>
  <c r="BJ236" i="8"/>
  <c r="BJ210" i="8"/>
  <c r="BJ172" i="8"/>
  <c r="BJ62" i="8"/>
  <c r="BJ60" i="8"/>
  <c r="BJ260" i="8"/>
  <c r="BJ20" i="8"/>
  <c r="BJ156" i="8"/>
  <c r="BJ218" i="8"/>
  <c r="BJ140" i="8"/>
  <c r="BJ132" i="8"/>
  <c r="BJ84" i="8"/>
  <c r="BJ266" i="8"/>
  <c r="BJ194" i="8"/>
  <c r="BJ82" i="8"/>
  <c r="BJ258" i="8"/>
  <c r="BJ50" i="8"/>
  <c r="BJ154" i="8"/>
  <c r="BJ240" i="8"/>
  <c r="BJ280" i="8"/>
  <c r="BJ272" i="8"/>
  <c r="BJ192" i="8"/>
  <c r="BJ152" i="8"/>
  <c r="BJ168" i="8"/>
  <c r="BJ48" i="8"/>
  <c r="BJ24" i="8"/>
  <c r="BJ64" i="8"/>
  <c r="BJ16" i="8"/>
  <c r="BJ6" i="8"/>
  <c r="BL8" i="8"/>
  <c r="BK7" i="8"/>
  <c r="BK5" i="8"/>
  <c r="BG10" i="9"/>
  <c r="BF13" i="9"/>
  <c r="BF12" i="9" s="1"/>
  <c r="BF9" i="9"/>
  <c r="BE13" i="9"/>
  <c r="BE12" i="9" s="1"/>
  <c r="BK52" i="8" l="1"/>
  <c r="BK82" i="8"/>
  <c r="BL4" i="8"/>
  <c r="BK292" i="8"/>
  <c r="BK124" i="8"/>
  <c r="BK12" i="8"/>
  <c r="BK196" i="8"/>
  <c r="BK260" i="8"/>
  <c r="BK84" i="8"/>
  <c r="BK228" i="8"/>
  <c r="BK164" i="8"/>
  <c r="BK286" i="8"/>
  <c r="BK254" i="8"/>
  <c r="BK278" i="8"/>
  <c r="BK238" i="8"/>
  <c r="BK142" i="8"/>
  <c r="BK94" i="8"/>
  <c r="BK174" i="8"/>
  <c r="BK86" i="8"/>
  <c r="BK30" i="8"/>
  <c r="BK232" i="8"/>
  <c r="BK216" i="8"/>
  <c r="BK224" i="8"/>
  <c r="BK264" i="8"/>
  <c r="BK128" i="8"/>
  <c r="BK64" i="8"/>
  <c r="BK104" i="8"/>
  <c r="BK144" i="8"/>
  <c r="BK24" i="8"/>
  <c r="BK16" i="8"/>
  <c r="BK290" i="8"/>
  <c r="BK162" i="8"/>
  <c r="BK178" i="8"/>
  <c r="BK130" i="8"/>
  <c r="BK154" i="8"/>
  <c r="BK66" i="8"/>
  <c r="BK34" i="8"/>
  <c r="BK42" i="8"/>
  <c r="BK284" i="8"/>
  <c r="BK108" i="8"/>
  <c r="BK252" i="8"/>
  <c r="BK140" i="8"/>
  <c r="BK172" i="8"/>
  <c r="BK68" i="8"/>
  <c r="BK212" i="8"/>
  <c r="BK156" i="8"/>
  <c r="BK222" i="8"/>
  <c r="BK190" i="8"/>
  <c r="BK206" i="8"/>
  <c r="BK270" i="8"/>
  <c r="BK230" i="8"/>
  <c r="BK134" i="8"/>
  <c r="BK78" i="8"/>
  <c r="BK158" i="8"/>
  <c r="BK70" i="8"/>
  <c r="BK272" i="8"/>
  <c r="BK208" i="8"/>
  <c r="BK288" i="8"/>
  <c r="BK200" i="8"/>
  <c r="BK184" i="8"/>
  <c r="BK112" i="8"/>
  <c r="BK56" i="8"/>
  <c r="BK88" i="8"/>
  <c r="BK136" i="8"/>
  <c r="BK274" i="8"/>
  <c r="BK250" i="8"/>
  <c r="BK282" i="8"/>
  <c r="BK210" i="8"/>
  <c r="BK202" i="8"/>
  <c r="BK122" i="8"/>
  <c r="BK138" i="8"/>
  <c r="BK18" i="8"/>
  <c r="BK26" i="8"/>
  <c r="BK10" i="8"/>
  <c r="BK268" i="8"/>
  <c r="BK92" i="8"/>
  <c r="BK236" i="8"/>
  <c r="BK60" i="8"/>
  <c r="BK116" i="8"/>
  <c r="BK276" i="8"/>
  <c r="BK204" i="8"/>
  <c r="BK148" i="8"/>
  <c r="BK214" i="8"/>
  <c r="BK150" i="8"/>
  <c r="BK28" i="8"/>
  <c r="BK262" i="8"/>
  <c r="BK182" i="8"/>
  <c r="BK126" i="8"/>
  <c r="BK54" i="8"/>
  <c r="BK118" i="8"/>
  <c r="BK62" i="8"/>
  <c r="BK256" i="8"/>
  <c r="BK192" i="8"/>
  <c r="BK280" i="8"/>
  <c r="BK22" i="8"/>
  <c r="BK176" i="8"/>
  <c r="BK96" i="8"/>
  <c r="BK40" i="8"/>
  <c r="BK72" i="8"/>
  <c r="BK48" i="8"/>
  <c r="BK258" i="8"/>
  <c r="BK266" i="8"/>
  <c r="BK226" i="8"/>
  <c r="BK194" i="8"/>
  <c r="BK170" i="8"/>
  <c r="BK106" i="8"/>
  <c r="BK114" i="8"/>
  <c r="BK74" i="8"/>
  <c r="BK180" i="8"/>
  <c r="BK76" i="8"/>
  <c r="BK220" i="8"/>
  <c r="BK44" i="8"/>
  <c r="BK100" i="8"/>
  <c r="BK244" i="8"/>
  <c r="BK188" i="8"/>
  <c r="BK132" i="8"/>
  <c r="BK198" i="8"/>
  <c r="BK36" i="8"/>
  <c r="BK20" i="8"/>
  <c r="BK246" i="8"/>
  <c r="BK166" i="8"/>
  <c r="BK110" i="8"/>
  <c r="BK38" i="8"/>
  <c r="BK102" i="8"/>
  <c r="BK46" i="8"/>
  <c r="BK248" i="8"/>
  <c r="BK168" i="8"/>
  <c r="BK240" i="8"/>
  <c r="BK14" i="8"/>
  <c r="BK160" i="8"/>
  <c r="BK80" i="8"/>
  <c r="BK120" i="8"/>
  <c r="BK152" i="8"/>
  <c r="BK32" i="8"/>
  <c r="BK234" i="8"/>
  <c r="BK242" i="8"/>
  <c r="BK218" i="8"/>
  <c r="BK186" i="8"/>
  <c r="BK146" i="8"/>
  <c r="BK90" i="8"/>
  <c r="BK98" i="8"/>
  <c r="BK50" i="8"/>
  <c r="BK58" i="8"/>
  <c r="BK6" i="8"/>
  <c r="BM8" i="8"/>
  <c r="BL5" i="8"/>
  <c r="BL7" i="8"/>
  <c r="BG9" i="9"/>
  <c r="BH10" i="9"/>
  <c r="BL52" i="8" l="1"/>
  <c r="BL50" i="8"/>
  <c r="BM4" i="8"/>
  <c r="BL292" i="8"/>
  <c r="BL164" i="8"/>
  <c r="BL84" i="8"/>
  <c r="BL260" i="8"/>
  <c r="BL244" i="8"/>
  <c r="BL188" i="8"/>
  <c r="BL124" i="8"/>
  <c r="BL60" i="8"/>
  <c r="BL140" i="8"/>
  <c r="BL262" i="8"/>
  <c r="BL198" i="8"/>
  <c r="BL174" i="8"/>
  <c r="BL254" i="8"/>
  <c r="BL20" i="8"/>
  <c r="BL134" i="8"/>
  <c r="BL70" i="8"/>
  <c r="BL110" i="8"/>
  <c r="BL38" i="8"/>
  <c r="BL232" i="8"/>
  <c r="BL288" i="8"/>
  <c r="BL224" i="8"/>
  <c r="BL176" i="8"/>
  <c r="BL24" i="8"/>
  <c r="BL96" i="8"/>
  <c r="BL160" i="8"/>
  <c r="BL104" i="8"/>
  <c r="BL40" i="8"/>
  <c r="BL266" i="8"/>
  <c r="BL290" i="8"/>
  <c r="BL226" i="8"/>
  <c r="BL194" i="8"/>
  <c r="BL114" i="8"/>
  <c r="BL130" i="8"/>
  <c r="BL82" i="8"/>
  <c r="BL34" i="8"/>
  <c r="BL18" i="8"/>
  <c r="BL236" i="8"/>
  <c r="BL148" i="8"/>
  <c r="BL68" i="8"/>
  <c r="BL12" i="8"/>
  <c r="BL228" i="8"/>
  <c r="BL172" i="8"/>
  <c r="BL108" i="8"/>
  <c r="BL44" i="8"/>
  <c r="BL36" i="8"/>
  <c r="BL246" i="8"/>
  <c r="BL190" i="8"/>
  <c r="BL166" i="8"/>
  <c r="BL222" i="8"/>
  <c r="BL150" i="8"/>
  <c r="BL118" i="8"/>
  <c r="BL62" i="8"/>
  <c r="BL94" i="8"/>
  <c r="BL22" i="8"/>
  <c r="BL216" i="8"/>
  <c r="BL272" i="8"/>
  <c r="BL208" i="8"/>
  <c r="BL168" i="8"/>
  <c r="BL144" i="8"/>
  <c r="BL80" i="8"/>
  <c r="BL152" i="8"/>
  <c r="BL88" i="8"/>
  <c r="BL250" i="8"/>
  <c r="BL16" i="8"/>
  <c r="BL258" i="8"/>
  <c r="BL170" i="8"/>
  <c r="BL186" i="8"/>
  <c r="BL98" i="8"/>
  <c r="BL122" i="8"/>
  <c r="BL58" i="8"/>
  <c r="BL74" i="8"/>
  <c r="BL10" i="8"/>
  <c r="BL6" i="8"/>
  <c r="BL196" i="8"/>
  <c r="BL116" i="8"/>
  <c r="BL284" i="8"/>
  <c r="BL220" i="8"/>
  <c r="BL156" i="8"/>
  <c r="BL92" i="8"/>
  <c r="BL268" i="8"/>
  <c r="BL28" i="8"/>
  <c r="BL230" i="8"/>
  <c r="BL182" i="8"/>
  <c r="BL278" i="8"/>
  <c r="BL206" i="8"/>
  <c r="BL30" i="8"/>
  <c r="BL102" i="8"/>
  <c r="BL46" i="8"/>
  <c r="BL78" i="8"/>
  <c r="BL14" i="8"/>
  <c r="BL200" i="8"/>
  <c r="BL256" i="8"/>
  <c r="BL192" i="8"/>
  <c r="BL248" i="8"/>
  <c r="BL128" i="8"/>
  <c r="BL48" i="8"/>
  <c r="BL136" i="8"/>
  <c r="BL72" i="8"/>
  <c r="BL242" i="8"/>
  <c r="BL282" i="8"/>
  <c r="BL218" i="8"/>
  <c r="BL210" i="8"/>
  <c r="BL162" i="8"/>
  <c r="BL154" i="8"/>
  <c r="BL106" i="8"/>
  <c r="BL42" i="8"/>
  <c r="BL180" i="8"/>
  <c r="BL100" i="8"/>
  <c r="BL276" i="8"/>
  <c r="BL252" i="8"/>
  <c r="BL204" i="8"/>
  <c r="BL132" i="8"/>
  <c r="BL76" i="8"/>
  <c r="BL212" i="8"/>
  <c r="BL286" i="8"/>
  <c r="BL214" i="8"/>
  <c r="BL238" i="8"/>
  <c r="BL270" i="8"/>
  <c r="BL142" i="8"/>
  <c r="BL158" i="8"/>
  <c r="BL86" i="8"/>
  <c r="BL126" i="8"/>
  <c r="BL54" i="8"/>
  <c r="BL264" i="8"/>
  <c r="BL280" i="8"/>
  <c r="BL240" i="8"/>
  <c r="BL184" i="8"/>
  <c r="BL32" i="8"/>
  <c r="BL112" i="8"/>
  <c r="BL64" i="8"/>
  <c r="BL120" i="8"/>
  <c r="BL56" i="8"/>
  <c r="BL274" i="8"/>
  <c r="BL234" i="8"/>
  <c r="BL178" i="8"/>
  <c r="BL202" i="8"/>
  <c r="BL138" i="8"/>
  <c r="BL146" i="8"/>
  <c r="BL90" i="8"/>
  <c r="BL66" i="8"/>
  <c r="BL26" i="8"/>
  <c r="BN8" i="8"/>
  <c r="BM5" i="8"/>
  <c r="BM7" i="8"/>
  <c r="BI10" i="9"/>
  <c r="BH13" i="9"/>
  <c r="BH12" i="9" s="1"/>
  <c r="BH9" i="9"/>
  <c r="BG13" i="9"/>
  <c r="BG12" i="9" s="1"/>
  <c r="BM52" i="8" l="1"/>
  <c r="BM12" i="8"/>
  <c r="BN4" i="8"/>
  <c r="BM6" i="8"/>
  <c r="BM126" i="8"/>
  <c r="BM94" i="8"/>
  <c r="BM286" i="8"/>
  <c r="BM206" i="8"/>
  <c r="BM166" i="8"/>
  <c r="BM54" i="8"/>
  <c r="BM214" i="8"/>
  <c r="BM228" i="8"/>
  <c r="BM260" i="8"/>
  <c r="BM78" i="8"/>
  <c r="BM276" i="8"/>
  <c r="BM30" i="8"/>
  <c r="BM156" i="8"/>
  <c r="BM100" i="8"/>
  <c r="BM164" i="8"/>
  <c r="BM148" i="8"/>
  <c r="BM76" i="8"/>
  <c r="BM82" i="8"/>
  <c r="BM74" i="8"/>
  <c r="BM226" i="8"/>
  <c r="BM26" i="8"/>
  <c r="BM258" i="8"/>
  <c r="BM202" i="8"/>
  <c r="BM162" i="8"/>
  <c r="BM66" i="8"/>
  <c r="BM272" i="8"/>
  <c r="BM248" i="8"/>
  <c r="BM224" i="8"/>
  <c r="BM24" i="8"/>
  <c r="BM80" i="8"/>
  <c r="BM56" i="8"/>
  <c r="BM32" i="8"/>
  <c r="BM104" i="8"/>
  <c r="BM48" i="8"/>
  <c r="BM14" i="8"/>
  <c r="BM118" i="8"/>
  <c r="BM38" i="8"/>
  <c r="BM262" i="8"/>
  <c r="BM198" i="8"/>
  <c r="BM158" i="8"/>
  <c r="BM270" i="8"/>
  <c r="BM190" i="8"/>
  <c r="BM204" i="8"/>
  <c r="BM220" i="8"/>
  <c r="BM70" i="8"/>
  <c r="BM212" i="8"/>
  <c r="BM22" i="8"/>
  <c r="BM180" i="8"/>
  <c r="BM84" i="8"/>
  <c r="BM36" i="8"/>
  <c r="BM28" i="8"/>
  <c r="BM140" i="8"/>
  <c r="BM44" i="8"/>
  <c r="BM194" i="8"/>
  <c r="BM58" i="8"/>
  <c r="BM146" i="8"/>
  <c r="BM280" i="8"/>
  <c r="BM242" i="8"/>
  <c r="BM186" i="8"/>
  <c r="BM154" i="8"/>
  <c r="BM18" i="8"/>
  <c r="BM256" i="8"/>
  <c r="BM176" i="8"/>
  <c r="BM192" i="8"/>
  <c r="BM208" i="8"/>
  <c r="BM216" i="8"/>
  <c r="BM40" i="8"/>
  <c r="BM136" i="8"/>
  <c r="BM88" i="8"/>
  <c r="BM10" i="8"/>
  <c r="BM110" i="8"/>
  <c r="BM252" i="8"/>
  <c r="BM246" i="8"/>
  <c r="BM182" i="8"/>
  <c r="BM142" i="8"/>
  <c r="BM254" i="8"/>
  <c r="BM150" i="8"/>
  <c r="BM172" i="8"/>
  <c r="BM108" i="8"/>
  <c r="BM292" i="8"/>
  <c r="BM196" i="8"/>
  <c r="BM268" i="8"/>
  <c r="BM132" i="8"/>
  <c r="BM68" i="8"/>
  <c r="BM20" i="8"/>
  <c r="BM106" i="8"/>
  <c r="BM124" i="8"/>
  <c r="BM290" i="8"/>
  <c r="BM130" i="8"/>
  <c r="BM250" i="8"/>
  <c r="BM114" i="8"/>
  <c r="BM274" i="8"/>
  <c r="BM218" i="8"/>
  <c r="BM178" i="8"/>
  <c r="BM138" i="8"/>
  <c r="BM50" i="8"/>
  <c r="BM288" i="8"/>
  <c r="BM240" i="8"/>
  <c r="BM168" i="8"/>
  <c r="BM160" i="8"/>
  <c r="BM200" i="8"/>
  <c r="BM120" i="8"/>
  <c r="BM128" i="8"/>
  <c r="BM72" i="8"/>
  <c r="BM278" i="8"/>
  <c r="BM102" i="8"/>
  <c r="BM238" i="8"/>
  <c r="BM222" i="8"/>
  <c r="BM174" i="8"/>
  <c r="BM134" i="8"/>
  <c r="BM230" i="8"/>
  <c r="BM244" i="8"/>
  <c r="BM62" i="8"/>
  <c r="BM86" i="8"/>
  <c r="BM284" i="8"/>
  <c r="BM46" i="8"/>
  <c r="BM236" i="8"/>
  <c r="BM116" i="8"/>
  <c r="BM60" i="8"/>
  <c r="BM188" i="8"/>
  <c r="BM42" i="8"/>
  <c r="BM92" i="8"/>
  <c r="BM282" i="8"/>
  <c r="BM122" i="8"/>
  <c r="BM234" i="8"/>
  <c r="BM98" i="8"/>
  <c r="BM266" i="8"/>
  <c r="BM210" i="8"/>
  <c r="BM170" i="8"/>
  <c r="BM90" i="8"/>
  <c r="BM34" i="8"/>
  <c r="BM264" i="8"/>
  <c r="BM232" i="8"/>
  <c r="BM144" i="8"/>
  <c r="BM152" i="8"/>
  <c r="BM184" i="8"/>
  <c r="BM96" i="8"/>
  <c r="BM112" i="8"/>
  <c r="BM64" i="8"/>
  <c r="BM16" i="8"/>
  <c r="BO8" i="8"/>
  <c r="BN7" i="8"/>
  <c r="BN5" i="8"/>
  <c r="BJ10" i="9"/>
  <c r="BI9" i="9"/>
  <c r="BN52" i="8" l="1"/>
  <c r="BN14" i="8"/>
  <c r="BO4" i="8"/>
  <c r="BN6" i="8"/>
  <c r="BN246" i="8"/>
  <c r="BN286" i="8"/>
  <c r="BN22" i="8"/>
  <c r="BN262" i="8"/>
  <c r="BN54" i="8"/>
  <c r="BN222" i="8"/>
  <c r="BN158" i="8"/>
  <c r="BN102" i="8"/>
  <c r="BN188" i="8"/>
  <c r="BN62" i="8"/>
  <c r="BN228" i="8"/>
  <c r="BN282" i="8"/>
  <c r="BN46" i="8"/>
  <c r="BN140" i="8"/>
  <c r="BN36" i="8"/>
  <c r="BN234" i="8"/>
  <c r="BN156" i="8"/>
  <c r="BN44" i="8"/>
  <c r="BN116" i="8"/>
  <c r="BN68" i="8"/>
  <c r="BN194" i="8"/>
  <c r="BN130" i="8"/>
  <c r="BN154" i="8"/>
  <c r="BN240" i="8"/>
  <c r="BN138" i="8"/>
  <c r="BN58" i="8"/>
  <c r="BN272" i="8"/>
  <c r="BN248" i="8"/>
  <c r="BN288" i="8"/>
  <c r="BN176" i="8"/>
  <c r="BN32" i="8"/>
  <c r="BN144" i="8"/>
  <c r="BN120" i="8"/>
  <c r="BN88" i="8"/>
  <c r="BN48" i="8"/>
  <c r="BN10" i="8"/>
  <c r="BN206" i="8"/>
  <c r="BN182" i="8"/>
  <c r="BN292" i="8"/>
  <c r="BN254" i="8"/>
  <c r="BN278" i="8"/>
  <c r="BN198" i="8"/>
  <c r="BN126" i="8"/>
  <c r="BN94" i="8"/>
  <c r="BN172" i="8"/>
  <c r="BN284" i="8"/>
  <c r="BN212" i="8"/>
  <c r="BN268" i="8"/>
  <c r="BN30" i="8"/>
  <c r="BN124" i="8"/>
  <c r="BN20" i="8"/>
  <c r="BN218" i="8"/>
  <c r="BN148" i="8"/>
  <c r="BN28" i="8"/>
  <c r="BN108" i="8"/>
  <c r="BN202" i="8"/>
  <c r="BN186" i="8"/>
  <c r="BN122" i="8"/>
  <c r="BN98" i="8"/>
  <c r="BN274" i="8"/>
  <c r="BN114" i="8"/>
  <c r="BN34" i="8"/>
  <c r="BN200" i="8"/>
  <c r="BN50" i="8"/>
  <c r="BN232" i="8"/>
  <c r="BN168" i="8"/>
  <c r="BN192" i="8"/>
  <c r="BN112" i="8"/>
  <c r="BN24" i="8"/>
  <c r="BN72" i="8"/>
  <c r="BN40" i="8"/>
  <c r="BN16" i="8"/>
  <c r="BN190" i="8"/>
  <c r="BN150" i="8"/>
  <c r="BN260" i="8"/>
  <c r="BN214" i="8"/>
  <c r="BN238" i="8"/>
  <c r="BN174" i="8"/>
  <c r="BN118" i="8"/>
  <c r="BN86" i="8"/>
  <c r="BN78" i="8"/>
  <c r="BN252" i="8"/>
  <c r="BN204" i="8"/>
  <c r="BN244" i="8"/>
  <c r="BN276" i="8"/>
  <c r="BN92" i="8"/>
  <c r="BN290" i="8"/>
  <c r="BN180" i="8"/>
  <c r="BN132" i="8"/>
  <c r="BN266" i="8"/>
  <c r="BN100" i="8"/>
  <c r="BN178" i="8"/>
  <c r="BN170" i="8"/>
  <c r="BN74" i="8"/>
  <c r="BN82" i="8"/>
  <c r="BN242" i="8"/>
  <c r="BN106" i="8"/>
  <c r="BN264" i="8"/>
  <c r="BN280" i="8"/>
  <c r="BN42" i="8"/>
  <c r="BN216" i="8"/>
  <c r="BN160" i="8"/>
  <c r="BN208" i="8"/>
  <c r="BN80" i="8"/>
  <c r="BN128" i="8"/>
  <c r="BN64" i="8"/>
  <c r="BN38" i="8"/>
  <c r="BN134" i="8"/>
  <c r="BN270" i="8"/>
  <c r="BN142" i="8"/>
  <c r="BN230" i="8"/>
  <c r="BN166" i="8"/>
  <c r="BN110" i="8"/>
  <c r="BN196" i="8"/>
  <c r="BN70" i="8"/>
  <c r="BN236" i="8"/>
  <c r="BN60" i="8"/>
  <c r="BN224" i="8"/>
  <c r="BN220" i="8"/>
  <c r="BN76" i="8"/>
  <c r="BN258" i="8"/>
  <c r="BN164" i="8"/>
  <c r="BN250" i="8"/>
  <c r="BN84" i="8"/>
  <c r="BN210" i="8"/>
  <c r="BN162" i="8"/>
  <c r="BN226" i="8"/>
  <c r="BN66" i="8"/>
  <c r="BN146" i="8"/>
  <c r="BN90" i="8"/>
  <c r="BN18" i="8"/>
  <c r="BN256" i="8"/>
  <c r="BN26" i="8"/>
  <c r="BN184" i="8"/>
  <c r="BN96" i="8"/>
  <c r="BN152" i="8"/>
  <c r="BN136" i="8"/>
  <c r="BN104" i="8"/>
  <c r="BN56" i="8"/>
  <c r="BN12" i="8"/>
  <c r="BP8" i="8"/>
  <c r="BP52" i="8" s="1"/>
  <c r="BO7" i="8"/>
  <c r="BO5" i="8"/>
  <c r="BK10" i="9"/>
  <c r="BJ9" i="9"/>
  <c r="BJ13" i="9"/>
  <c r="BJ12" i="9" s="1"/>
  <c r="BI13" i="9"/>
  <c r="BI12" i="9" s="1"/>
  <c r="BO52" i="8" l="1"/>
  <c r="BO14" i="8"/>
  <c r="BP4" i="8"/>
  <c r="BO254" i="8"/>
  <c r="BO174" i="8"/>
  <c r="BO238" i="8"/>
  <c r="BO270" i="8"/>
  <c r="BO182" i="8"/>
  <c r="BO278" i="8"/>
  <c r="BO126" i="8"/>
  <c r="BO94" i="8"/>
  <c r="BO100" i="8"/>
  <c r="BO204" i="8"/>
  <c r="BO152" i="8"/>
  <c r="BO22" i="8"/>
  <c r="BO116" i="8"/>
  <c r="BO54" i="8"/>
  <c r="BO212" i="8"/>
  <c r="BO290" i="8"/>
  <c r="BO76" i="8"/>
  <c r="BO274" i="8"/>
  <c r="BO140" i="8"/>
  <c r="BO202" i="8"/>
  <c r="BO114" i="8"/>
  <c r="BO170" i="8"/>
  <c r="BO90" i="8"/>
  <c r="BO234" i="8"/>
  <c r="BO178" i="8"/>
  <c r="BO272" i="8"/>
  <c r="BO200" i="8"/>
  <c r="BO208" i="8"/>
  <c r="BO288" i="8"/>
  <c r="BO168" i="8"/>
  <c r="BO224" i="8"/>
  <c r="BO176" i="8"/>
  <c r="BO104" i="8"/>
  <c r="BO128" i="8"/>
  <c r="BO24" i="8"/>
  <c r="BO16" i="8"/>
  <c r="BO222" i="8"/>
  <c r="BO158" i="8"/>
  <c r="BO166" i="8"/>
  <c r="BO246" i="8"/>
  <c r="BO142" i="8"/>
  <c r="BO206" i="8"/>
  <c r="BO118" i="8"/>
  <c r="BO252" i="8"/>
  <c r="BO68" i="8"/>
  <c r="BO196" i="8"/>
  <c r="BO70" i="8"/>
  <c r="BO276" i="8"/>
  <c r="BO108" i="8"/>
  <c r="BO38" i="8"/>
  <c r="BO132" i="8"/>
  <c r="BO282" i="8"/>
  <c r="BO60" i="8"/>
  <c r="BO250" i="8"/>
  <c r="BO124" i="8"/>
  <c r="BO186" i="8"/>
  <c r="BO98" i="8"/>
  <c r="BO162" i="8"/>
  <c r="BO82" i="8"/>
  <c r="BO226" i="8"/>
  <c r="BO138" i="8"/>
  <c r="BO256" i="8"/>
  <c r="BO18" i="8"/>
  <c r="BO58" i="8"/>
  <c r="BO160" i="8"/>
  <c r="BO144" i="8"/>
  <c r="BO216" i="8"/>
  <c r="BO80" i="8"/>
  <c r="BO32" i="8"/>
  <c r="BO88" i="8"/>
  <c r="BO10" i="8"/>
  <c r="BO198" i="8"/>
  <c r="BO292" i="8"/>
  <c r="BO86" i="8"/>
  <c r="BO230" i="8"/>
  <c r="BO62" i="8"/>
  <c r="BO150" i="8"/>
  <c r="BO110" i="8"/>
  <c r="BO244" i="8"/>
  <c r="BO260" i="8"/>
  <c r="BO92" i="8"/>
  <c r="BO46" i="8"/>
  <c r="BO188" i="8"/>
  <c r="BO84" i="8"/>
  <c r="BO284" i="8"/>
  <c r="BO164" i="8"/>
  <c r="BO180" i="8"/>
  <c r="BO44" i="8"/>
  <c r="BO74" i="8"/>
  <c r="BO154" i="8"/>
  <c r="BO266" i="8"/>
  <c r="BO146" i="8"/>
  <c r="BO66" i="8"/>
  <c r="BO210" i="8"/>
  <c r="BO34" i="8"/>
  <c r="BO248" i="8"/>
  <c r="BO280" i="8"/>
  <c r="BO42" i="8"/>
  <c r="BO232" i="8"/>
  <c r="BO96" i="8"/>
  <c r="BO184" i="8"/>
  <c r="BO40" i="8"/>
  <c r="BO120" i="8"/>
  <c r="BO72" i="8"/>
  <c r="BO262" i="8"/>
  <c r="BO190" i="8"/>
  <c r="BO286" i="8"/>
  <c r="BO78" i="8"/>
  <c r="BO214" i="8"/>
  <c r="BO268" i="8"/>
  <c r="BO134" i="8"/>
  <c r="BO102" i="8"/>
  <c r="BO228" i="8"/>
  <c r="BO220" i="8"/>
  <c r="BO122" i="8"/>
  <c r="BO30" i="8"/>
  <c r="BO156" i="8"/>
  <c r="BO20" i="8"/>
  <c r="BO236" i="8"/>
  <c r="BO36" i="8"/>
  <c r="BO148" i="8"/>
  <c r="BO28" i="8"/>
  <c r="BO172" i="8"/>
  <c r="BO218" i="8"/>
  <c r="BO130" i="8"/>
  <c r="BO258" i="8"/>
  <c r="BO106" i="8"/>
  <c r="BO242" i="8"/>
  <c r="BO194" i="8"/>
  <c r="BO50" i="8"/>
  <c r="BO240" i="8"/>
  <c r="BO264" i="8"/>
  <c r="BO26" i="8"/>
  <c r="BO192" i="8"/>
  <c r="BO56" i="8"/>
  <c r="BO48" i="8"/>
  <c r="BO112" i="8"/>
  <c r="BO136" i="8"/>
  <c r="BO64" i="8"/>
  <c r="BO12" i="8"/>
  <c r="BO6" i="8"/>
  <c r="BQ8" i="8"/>
  <c r="BQ52" i="8" s="1"/>
  <c r="BP5" i="8"/>
  <c r="BP7" i="8"/>
  <c r="BK13" i="9"/>
  <c r="BK12" i="9" s="1"/>
  <c r="BL10" i="9"/>
  <c r="BK9" i="9"/>
  <c r="BP16" i="8" l="1"/>
  <c r="BQ4" i="8"/>
  <c r="BP118" i="8"/>
  <c r="BP30" i="8"/>
  <c r="BP222" i="8"/>
  <c r="BP214" i="8"/>
  <c r="BP134" i="8"/>
  <c r="BP198" i="8"/>
  <c r="BP204" i="8"/>
  <c r="BP54" i="8"/>
  <c r="BP236" i="8"/>
  <c r="BP78" i="8"/>
  <c r="BP196" i="8"/>
  <c r="BP292" i="8"/>
  <c r="BP220" i="8"/>
  <c r="BP148" i="8"/>
  <c r="BP92" i="8"/>
  <c r="BP154" i="8"/>
  <c r="BP172" i="8"/>
  <c r="BP20" i="8"/>
  <c r="BP146" i="8"/>
  <c r="BP68" i="8"/>
  <c r="BP42" i="8"/>
  <c r="BP162" i="8"/>
  <c r="BP266" i="8"/>
  <c r="BP74" i="8"/>
  <c r="BP138" i="8"/>
  <c r="BP248" i="8"/>
  <c r="BP18" i="8"/>
  <c r="BP200" i="8"/>
  <c r="BP32" i="8"/>
  <c r="BP168" i="8"/>
  <c r="BP224" i="8"/>
  <c r="BP72" i="8"/>
  <c r="BP80" i="8"/>
  <c r="BP56" i="8"/>
  <c r="BP10" i="8"/>
  <c r="BP286" i="8"/>
  <c r="BP110" i="8"/>
  <c r="BP246" i="8"/>
  <c r="BP190" i="8"/>
  <c r="BP182" i="8"/>
  <c r="BP46" i="8"/>
  <c r="BP174" i="8"/>
  <c r="BP100" i="8"/>
  <c r="BP38" i="8"/>
  <c r="BP228" i="8"/>
  <c r="BP62" i="8"/>
  <c r="BP60" i="8"/>
  <c r="BP276" i="8"/>
  <c r="BP212" i="8"/>
  <c r="BP140" i="8"/>
  <c r="BP76" i="8"/>
  <c r="BP114" i="8"/>
  <c r="BP164" i="8"/>
  <c r="BP234" i="8"/>
  <c r="BP90" i="8"/>
  <c r="BP202" i="8"/>
  <c r="BP66" i="8"/>
  <c r="BP250" i="8"/>
  <c r="BP26" i="8"/>
  <c r="BP98" i="8"/>
  <c r="BP50" i="8"/>
  <c r="BP288" i="8"/>
  <c r="BP160" i="8"/>
  <c r="BP208" i="8"/>
  <c r="BP152" i="8"/>
  <c r="BP184" i="8"/>
  <c r="BP48" i="8"/>
  <c r="BP64" i="8"/>
  <c r="BP40" i="8"/>
  <c r="BP14" i="8"/>
  <c r="BP6" i="8"/>
  <c r="BP254" i="8"/>
  <c r="BP102" i="8"/>
  <c r="BP238" i="8"/>
  <c r="BP278" i="8"/>
  <c r="BP158" i="8"/>
  <c r="BP270" i="8"/>
  <c r="BP166" i="8"/>
  <c r="BP258" i="8"/>
  <c r="BP268" i="8"/>
  <c r="BP106" i="8"/>
  <c r="BP22" i="8"/>
  <c r="BP290" i="8"/>
  <c r="BP260" i="8"/>
  <c r="BP170" i="8"/>
  <c r="BP124" i="8"/>
  <c r="BP242" i="8"/>
  <c r="BP188" i="8"/>
  <c r="BP132" i="8"/>
  <c r="BP218" i="8"/>
  <c r="BP116" i="8"/>
  <c r="BP44" i="8"/>
  <c r="BP194" i="8"/>
  <c r="BP58" i="8"/>
  <c r="BP210" i="8"/>
  <c r="BP282" i="8"/>
  <c r="BP82" i="8"/>
  <c r="BP280" i="8"/>
  <c r="BP264" i="8"/>
  <c r="BP128" i="8"/>
  <c r="BP192" i="8"/>
  <c r="BP240" i="8"/>
  <c r="BP144" i="8"/>
  <c r="BP112" i="8"/>
  <c r="BP136" i="8"/>
  <c r="BP24" i="8"/>
  <c r="BP126" i="8"/>
  <c r="BP94" i="8"/>
  <c r="BP230" i="8"/>
  <c r="BP262" i="8"/>
  <c r="BP150" i="8"/>
  <c r="BP206" i="8"/>
  <c r="BP142" i="8"/>
  <c r="BP70" i="8"/>
  <c r="BP244" i="8"/>
  <c r="BP86" i="8"/>
  <c r="BP284" i="8"/>
  <c r="BP130" i="8"/>
  <c r="BP252" i="8"/>
  <c r="BP156" i="8"/>
  <c r="BP108" i="8"/>
  <c r="BP226" i="8"/>
  <c r="BP180" i="8"/>
  <c r="BP36" i="8"/>
  <c r="BP178" i="8"/>
  <c r="BP84" i="8"/>
  <c r="BP28" i="8"/>
  <c r="BP186" i="8"/>
  <c r="BP256" i="8"/>
  <c r="BP122" i="8"/>
  <c r="BP274" i="8"/>
  <c r="BP34" i="8"/>
  <c r="BP272" i="8"/>
  <c r="BP216" i="8"/>
  <c r="BP88" i="8"/>
  <c r="BP176" i="8"/>
  <c r="BP232" i="8"/>
  <c r="BP104" i="8"/>
  <c r="BP96" i="8"/>
  <c r="BP120" i="8"/>
  <c r="BP12" i="8"/>
  <c r="BR8" i="8"/>
  <c r="BQ7" i="8"/>
  <c r="BQ5" i="8"/>
  <c r="BM10" i="9"/>
  <c r="BL13" i="9" s="1"/>
  <c r="BL12" i="9" s="1"/>
  <c r="BL9" i="9"/>
  <c r="BQ16" i="8" l="1"/>
  <c r="BQ30" i="8"/>
  <c r="BQ222" i="8"/>
  <c r="BQ276" i="8"/>
  <c r="BQ268" i="8"/>
  <c r="BQ68" i="8"/>
  <c r="BQ154" i="8"/>
  <c r="BQ42" i="8"/>
  <c r="BQ232" i="8"/>
  <c r="BQ56" i="8"/>
  <c r="BQ198" i="8"/>
  <c r="BQ252" i="8"/>
  <c r="BQ148" i="8"/>
  <c r="BQ108" i="8"/>
  <c r="BQ258" i="8"/>
  <c r="BQ202" i="8"/>
  <c r="BQ248" i="8"/>
  <c r="BQ224" i="8"/>
  <c r="BQ32" i="8"/>
  <c r="BQ158" i="8"/>
  <c r="BQ292" i="8"/>
  <c r="BQ66" i="8"/>
  <c r="BQ242" i="8"/>
  <c r="BQ132" i="8"/>
  <c r="BQ74" i="8"/>
  <c r="BQ280" i="8"/>
  <c r="BQ160" i="8"/>
  <c r="BQ14" i="8"/>
  <c r="BR4" i="8"/>
  <c r="BQ254" i="8"/>
  <c r="BQ102" i="8"/>
  <c r="BQ76" i="8"/>
  <c r="BQ228" i="8"/>
  <c r="BQ164" i="8"/>
  <c r="BQ218" i="8"/>
  <c r="BQ114" i="8"/>
  <c r="BQ264" i="8"/>
  <c r="BQ96" i="8"/>
  <c r="BQ206" i="8"/>
  <c r="BQ262" i="8"/>
  <c r="BQ190" i="8"/>
  <c r="BQ126" i="8"/>
  <c r="BQ94" i="8"/>
  <c r="BQ214" i="8"/>
  <c r="BQ246" i="8"/>
  <c r="BQ260" i="8"/>
  <c r="BQ70" i="8"/>
  <c r="BQ212" i="8"/>
  <c r="BQ60" i="8"/>
  <c r="BQ62" i="8"/>
  <c r="BQ86" i="8"/>
  <c r="BQ220" i="8"/>
  <c r="BQ90" i="8"/>
  <c r="BQ116" i="8"/>
  <c r="BQ44" i="8"/>
  <c r="BQ194" i="8"/>
  <c r="BQ92" i="8"/>
  <c r="BQ170" i="8"/>
  <c r="BQ130" i="8"/>
  <c r="BQ162" i="8"/>
  <c r="BQ234" i="8"/>
  <c r="BQ98" i="8"/>
  <c r="BQ26" i="8"/>
  <c r="BQ216" i="8"/>
  <c r="BQ208" i="8"/>
  <c r="BQ184" i="8"/>
  <c r="BQ192" i="8"/>
  <c r="BQ176" i="8"/>
  <c r="BQ104" i="8"/>
  <c r="BQ80" i="8"/>
  <c r="BQ40" i="8"/>
  <c r="BQ10" i="8"/>
  <c r="BQ182" i="8"/>
  <c r="BQ238" i="8"/>
  <c r="BQ174" i="8"/>
  <c r="BQ118" i="8"/>
  <c r="BQ278" i="8"/>
  <c r="BQ46" i="8"/>
  <c r="BQ150" i="8"/>
  <c r="BQ196" i="8"/>
  <c r="BQ54" i="8"/>
  <c r="BQ188" i="8"/>
  <c r="BQ146" i="8"/>
  <c r="BQ244" i="8"/>
  <c r="BQ78" i="8"/>
  <c r="BQ204" i="8"/>
  <c r="BQ266" i="8"/>
  <c r="BQ18" i="8"/>
  <c r="BQ100" i="8"/>
  <c r="BQ36" i="8"/>
  <c r="BQ186" i="8"/>
  <c r="BQ28" i="8"/>
  <c r="BQ106" i="8"/>
  <c r="BQ282" i="8"/>
  <c r="BQ138" i="8"/>
  <c r="BQ226" i="8"/>
  <c r="BQ58" i="8"/>
  <c r="BQ272" i="8"/>
  <c r="BQ48" i="8"/>
  <c r="BQ128" i="8"/>
  <c r="BQ152" i="8"/>
  <c r="BQ168" i="8"/>
  <c r="BQ24" i="8"/>
  <c r="BQ72" i="8"/>
  <c r="BQ136" i="8"/>
  <c r="BQ120" i="8"/>
  <c r="BQ12" i="8"/>
  <c r="BQ286" i="8"/>
  <c r="BQ142" i="8"/>
  <c r="BQ230" i="8"/>
  <c r="BQ166" i="8"/>
  <c r="BQ110" i="8"/>
  <c r="BQ270" i="8"/>
  <c r="BQ284" i="8"/>
  <c r="BQ134" i="8"/>
  <c r="BQ124" i="8"/>
  <c r="BQ38" i="8"/>
  <c r="BQ180" i="8"/>
  <c r="BQ82" i="8"/>
  <c r="BQ236" i="8"/>
  <c r="BQ22" i="8"/>
  <c r="BQ156" i="8"/>
  <c r="BQ250" i="8"/>
  <c r="BQ172" i="8"/>
  <c r="BQ84" i="8"/>
  <c r="BQ290" i="8"/>
  <c r="BQ140" i="8"/>
  <c r="BQ20" i="8"/>
  <c r="BQ178" i="8"/>
  <c r="BQ274" i="8"/>
  <c r="BQ122" i="8"/>
  <c r="BQ210" i="8"/>
  <c r="BQ50" i="8"/>
  <c r="BQ256" i="8"/>
  <c r="BQ34" i="8"/>
  <c r="BQ288" i="8"/>
  <c r="BQ240" i="8"/>
  <c r="BQ88" i="8"/>
  <c r="BQ200" i="8"/>
  <c r="BQ144" i="8"/>
  <c r="BQ64" i="8"/>
  <c r="BQ112" i="8"/>
  <c r="BQ6" i="8"/>
  <c r="BS8" i="8"/>
  <c r="BR52" i="8" s="1"/>
  <c r="BR7" i="8"/>
  <c r="BR5" i="8"/>
  <c r="BN10" i="9"/>
  <c r="BM9" i="9"/>
  <c r="BR50" i="8" l="1"/>
  <c r="BR148" i="8"/>
  <c r="BR94" i="8"/>
  <c r="BR248" i="8"/>
  <c r="BR56" i="8"/>
  <c r="BR96" i="8"/>
  <c r="BR202" i="8"/>
  <c r="BR26" i="8"/>
  <c r="BR100" i="8"/>
  <c r="BR164" i="8"/>
  <c r="BR142" i="8"/>
  <c r="BR134" i="8"/>
  <c r="BR184" i="8"/>
  <c r="BR120" i="8"/>
  <c r="BR250" i="8"/>
  <c r="BR122" i="8"/>
  <c r="BR66" i="8"/>
  <c r="BR60" i="8"/>
  <c r="BR36" i="8"/>
  <c r="BR276" i="8"/>
  <c r="BR92" i="8"/>
  <c r="BR238" i="8"/>
  <c r="BR102" i="8"/>
  <c r="BR280" i="8"/>
  <c r="BR64" i="8"/>
  <c r="BR290" i="8"/>
  <c r="BR98" i="8"/>
  <c r="BR212" i="8"/>
  <c r="BR244" i="8"/>
  <c r="BR246" i="8"/>
  <c r="BR262" i="8"/>
  <c r="BR46" i="8"/>
  <c r="BR264" i="8"/>
  <c r="BR152" i="8"/>
  <c r="BR186" i="8"/>
  <c r="BR82" i="8"/>
  <c r="BS4" i="8"/>
  <c r="BR292" i="8"/>
  <c r="BR196" i="8"/>
  <c r="BR44" i="8"/>
  <c r="BR84" i="8"/>
  <c r="BR268" i="8"/>
  <c r="BR228" i="8"/>
  <c r="BR132" i="8"/>
  <c r="BR156" i="8"/>
  <c r="BR76" i="8"/>
  <c r="BR230" i="8"/>
  <c r="BR270" i="8"/>
  <c r="BR28" i="8"/>
  <c r="BR222" i="8"/>
  <c r="BR166" i="8"/>
  <c r="BR78" i="8"/>
  <c r="BR54" i="8"/>
  <c r="BR86" i="8"/>
  <c r="BR30" i="8"/>
  <c r="BR232" i="8"/>
  <c r="BR256" i="8"/>
  <c r="BR272" i="8"/>
  <c r="BR216" i="8"/>
  <c r="BR40" i="8"/>
  <c r="BR104" i="8"/>
  <c r="BR48" i="8"/>
  <c r="BR136" i="8"/>
  <c r="BR80" i="8"/>
  <c r="BR282" i="8"/>
  <c r="BR266" i="8"/>
  <c r="BR162" i="8"/>
  <c r="BR194" i="8"/>
  <c r="BR106" i="8"/>
  <c r="BR154" i="8"/>
  <c r="BR34" i="8"/>
  <c r="BR58" i="8"/>
  <c r="BR18" i="8"/>
  <c r="BR236" i="8"/>
  <c r="BR180" i="8"/>
  <c r="BR284" i="8"/>
  <c r="BR68" i="8"/>
  <c r="BR260" i="8"/>
  <c r="BR204" i="8"/>
  <c r="BR124" i="8"/>
  <c r="BR20" i="8"/>
  <c r="BR190" i="8"/>
  <c r="BR214" i="8"/>
  <c r="BR286" i="8"/>
  <c r="BR206" i="8"/>
  <c r="BR126" i="8"/>
  <c r="BR158" i="8"/>
  <c r="BR38" i="8"/>
  <c r="BR70" i="8"/>
  <c r="BR22" i="8"/>
  <c r="BR224" i="8"/>
  <c r="BR240" i="8"/>
  <c r="BR176" i="8"/>
  <c r="BR200" i="8"/>
  <c r="BR24" i="8"/>
  <c r="BR88" i="8"/>
  <c r="BR32" i="8"/>
  <c r="BR128" i="8"/>
  <c r="BR274" i="8"/>
  <c r="BR234" i="8"/>
  <c r="BR242" i="8"/>
  <c r="BR226" i="8"/>
  <c r="BR178" i="8"/>
  <c r="BR130" i="8"/>
  <c r="BR146" i="8"/>
  <c r="BR90" i="8"/>
  <c r="BR42" i="8"/>
  <c r="BR10" i="8"/>
  <c r="BR220" i="8"/>
  <c r="BR140" i="8"/>
  <c r="BR116" i="8"/>
  <c r="BR12" i="8"/>
  <c r="BR252" i="8"/>
  <c r="BR172" i="8"/>
  <c r="BR188" i="8"/>
  <c r="BR108" i="8"/>
  <c r="BR278" i="8"/>
  <c r="BR182" i="8"/>
  <c r="BR198" i="8"/>
  <c r="BR254" i="8"/>
  <c r="BR174" i="8"/>
  <c r="BR110" i="8"/>
  <c r="BR150" i="8"/>
  <c r="BR118" i="8"/>
  <c r="BR62" i="8"/>
  <c r="BR14" i="8"/>
  <c r="BR192" i="8"/>
  <c r="BR208" i="8"/>
  <c r="BR288" i="8"/>
  <c r="BR144" i="8"/>
  <c r="BR160" i="8"/>
  <c r="BR72" i="8"/>
  <c r="BR168" i="8"/>
  <c r="BR112" i="8"/>
  <c r="BR258" i="8"/>
  <c r="BR16" i="8"/>
  <c r="BR210" i="8"/>
  <c r="BR218" i="8"/>
  <c r="BR170" i="8"/>
  <c r="BR114" i="8"/>
  <c r="BR138" i="8"/>
  <c r="BR74" i="8"/>
  <c r="BR6" i="8"/>
  <c r="BT8" i="8"/>
  <c r="BS7" i="8"/>
  <c r="BS5" i="8"/>
  <c r="BO10" i="9"/>
  <c r="BN9" i="9"/>
  <c r="BN13" i="9"/>
  <c r="BN12" i="9" s="1"/>
  <c r="BM13" i="9"/>
  <c r="BM12" i="9" s="1"/>
  <c r="BT4" i="8" l="1"/>
  <c r="BS52" i="8"/>
  <c r="BS228" i="8"/>
  <c r="BS148" i="8"/>
  <c r="BS212" i="8"/>
  <c r="BS92" i="8"/>
  <c r="BS268" i="8"/>
  <c r="BS140" i="8"/>
  <c r="BS204" i="8"/>
  <c r="BS100" i="8"/>
  <c r="BS20" i="8"/>
  <c r="BS230" i="8"/>
  <c r="BS238" i="8"/>
  <c r="BS36" i="8"/>
  <c r="BS206" i="8"/>
  <c r="BS102" i="8"/>
  <c r="BS46" i="8"/>
  <c r="BS134" i="8"/>
  <c r="BS78" i="8"/>
  <c r="BS14" i="8"/>
  <c r="BS248" i="8"/>
  <c r="BS208" i="8"/>
  <c r="BS240" i="8"/>
  <c r="BS200" i="8"/>
  <c r="BS32" i="8"/>
  <c r="BS96" i="8"/>
  <c r="BS40" i="8"/>
  <c r="BS88" i="8"/>
  <c r="BS266" i="8"/>
  <c r="BS16" i="8"/>
  <c r="BS202" i="8"/>
  <c r="BS218" i="8"/>
  <c r="BS186" i="8"/>
  <c r="BS106" i="8"/>
  <c r="BS114" i="8"/>
  <c r="BS42" i="8"/>
  <c r="BS50" i="8"/>
  <c r="BS188" i="8"/>
  <c r="BS132" i="8"/>
  <c r="BS180" i="8"/>
  <c r="BS76" i="8"/>
  <c r="BS252" i="8"/>
  <c r="BS60" i="8"/>
  <c r="BS196" i="8"/>
  <c r="BS84" i="8"/>
  <c r="BS278" i="8"/>
  <c r="BS182" i="8"/>
  <c r="BS190" i="8"/>
  <c r="BS254" i="8"/>
  <c r="BS198" i="8"/>
  <c r="BS86" i="8"/>
  <c r="BS30" i="8"/>
  <c r="BS126" i="8"/>
  <c r="BS54" i="8"/>
  <c r="BS264" i="8"/>
  <c r="BS232" i="8"/>
  <c r="BS192" i="8"/>
  <c r="BS168" i="8"/>
  <c r="BS144" i="8"/>
  <c r="BS24" i="8"/>
  <c r="BS80" i="8"/>
  <c r="BS160" i="8"/>
  <c r="BS72" i="8"/>
  <c r="BS274" i="8"/>
  <c r="BS282" i="8"/>
  <c r="BS178" i="8"/>
  <c r="BS170" i="8"/>
  <c r="BS146" i="8"/>
  <c r="BS90" i="8"/>
  <c r="BS98" i="8"/>
  <c r="BS66" i="8"/>
  <c r="BS34" i="8"/>
  <c r="BS6" i="8"/>
  <c r="BS292" i="8"/>
  <c r="BS164" i="8"/>
  <c r="BS124" i="8"/>
  <c r="BS12" i="8"/>
  <c r="BS236" i="8"/>
  <c r="BS44" i="8"/>
  <c r="BS172" i="8"/>
  <c r="BS68" i="8"/>
  <c r="BS262" i="8"/>
  <c r="BS286" i="8"/>
  <c r="BS174" i="8"/>
  <c r="BS222" i="8"/>
  <c r="BS142" i="8"/>
  <c r="BS70" i="8"/>
  <c r="BS166" i="8"/>
  <c r="BS110" i="8"/>
  <c r="BS38" i="8"/>
  <c r="BS272" i="8"/>
  <c r="BS224" i="8"/>
  <c r="BS184" i="8"/>
  <c r="BS288" i="8"/>
  <c r="BS136" i="8"/>
  <c r="BS128" i="8"/>
  <c r="BS152" i="8"/>
  <c r="BS120" i="8"/>
  <c r="BS64" i="8"/>
  <c r="BS258" i="8"/>
  <c r="BS250" i="8"/>
  <c r="BS162" i="8"/>
  <c r="BS210" i="8"/>
  <c r="BS130" i="8"/>
  <c r="BS154" i="8"/>
  <c r="BS82" i="8"/>
  <c r="BS18" i="8"/>
  <c r="BS26" i="8"/>
  <c r="BS244" i="8"/>
  <c r="BS156" i="8"/>
  <c r="BS284" i="8"/>
  <c r="BS108" i="8"/>
  <c r="BS276" i="8"/>
  <c r="BS220" i="8"/>
  <c r="BS260" i="8"/>
  <c r="BS116" i="8"/>
  <c r="BS28" i="8"/>
  <c r="BS246" i="8"/>
  <c r="BS270" i="8"/>
  <c r="BS158" i="8"/>
  <c r="BS214" i="8"/>
  <c r="BS118" i="8"/>
  <c r="BS62" i="8"/>
  <c r="BS150" i="8"/>
  <c r="BS94" i="8"/>
  <c r="BS22" i="8"/>
  <c r="BS256" i="8"/>
  <c r="BS216" i="8"/>
  <c r="BS176" i="8"/>
  <c r="BS280" i="8"/>
  <c r="BS48" i="8"/>
  <c r="BS112" i="8"/>
  <c r="BS56" i="8"/>
  <c r="BS104" i="8"/>
  <c r="BS290" i="8"/>
  <c r="BS234" i="8"/>
  <c r="BS242" i="8"/>
  <c r="BS226" i="8"/>
  <c r="BS194" i="8"/>
  <c r="BS122" i="8"/>
  <c r="BS138" i="8"/>
  <c r="BS58" i="8"/>
  <c r="BS74" i="8"/>
  <c r="BS10" i="8"/>
  <c r="BU8" i="8"/>
  <c r="BT5" i="8"/>
  <c r="BT7" i="8"/>
  <c r="BP10" i="9"/>
  <c r="BO13" i="9"/>
  <c r="BO12" i="9" s="1"/>
  <c r="BO9" i="9"/>
  <c r="BT40" i="8" l="1"/>
  <c r="BT52" i="8"/>
  <c r="BT254" i="8"/>
  <c r="BT100" i="8"/>
  <c r="BT292" i="8"/>
  <c r="BT20" i="8"/>
  <c r="BT218" i="8"/>
  <c r="BT58" i="8"/>
  <c r="BT288" i="8"/>
  <c r="BT10" i="8"/>
  <c r="BU4" i="8"/>
  <c r="BT182" i="8"/>
  <c r="BT214" i="8"/>
  <c r="BT284" i="8"/>
  <c r="BT148" i="8"/>
  <c r="BT162" i="8"/>
  <c r="BT114" i="8"/>
  <c r="BT258" i="8"/>
  <c r="BT192" i="8"/>
  <c r="BT128" i="8"/>
  <c r="BT102" i="8"/>
  <c r="BT62" i="8"/>
  <c r="BT204" i="8"/>
  <c r="BT154" i="8"/>
  <c r="BT108" i="8"/>
  <c r="BT242" i="8"/>
  <c r="BT26" i="8"/>
  <c r="BT200" i="8"/>
  <c r="BT72" i="8"/>
  <c r="BT198" i="8"/>
  <c r="BT134" i="8"/>
  <c r="BT78" i="8"/>
  <c r="BT260" i="8"/>
  <c r="BT266" i="8"/>
  <c r="BT178" i="8"/>
  <c r="BT34" i="8"/>
  <c r="BT24" i="8"/>
  <c r="BT12" i="8"/>
  <c r="BT126" i="8"/>
  <c r="BT94" i="8"/>
  <c r="BT142" i="8"/>
  <c r="BT246" i="8"/>
  <c r="BT166" i="8"/>
  <c r="BT276" i="8"/>
  <c r="BT236" i="8"/>
  <c r="BT68" i="8"/>
  <c r="BT268" i="8"/>
  <c r="BT188" i="8"/>
  <c r="BT70" i="8"/>
  <c r="BT220" i="8"/>
  <c r="BT116" i="8"/>
  <c r="BT54" i="8"/>
  <c r="BT252" i="8"/>
  <c r="BT156" i="8"/>
  <c r="BT92" i="8"/>
  <c r="BT74" i="8"/>
  <c r="BT202" i="8"/>
  <c r="BT98" i="8"/>
  <c r="BT234" i="8"/>
  <c r="BT146" i="8"/>
  <c r="BT18" i="8"/>
  <c r="BT186" i="8"/>
  <c r="BT224" i="8"/>
  <c r="BT248" i="8"/>
  <c r="BT272" i="8"/>
  <c r="BT168" i="8"/>
  <c r="BT176" i="8"/>
  <c r="BT216" i="8"/>
  <c r="BT120" i="8"/>
  <c r="BT112" i="8"/>
  <c r="BT64" i="8"/>
  <c r="BT16" i="8"/>
  <c r="BT278" i="8"/>
  <c r="BT118" i="8"/>
  <c r="BT230" i="8"/>
  <c r="BT286" i="8"/>
  <c r="BT238" i="8"/>
  <c r="BT158" i="8"/>
  <c r="BT190" i="8"/>
  <c r="BT196" i="8"/>
  <c r="BT170" i="8"/>
  <c r="BT244" i="8"/>
  <c r="BT180" i="8"/>
  <c r="BT46" i="8"/>
  <c r="BT212" i="8"/>
  <c r="BT84" i="8"/>
  <c r="BT38" i="8"/>
  <c r="BT60" i="8"/>
  <c r="BT28" i="8"/>
  <c r="BT140" i="8"/>
  <c r="BT76" i="8"/>
  <c r="BT132" i="8"/>
  <c r="BT138" i="8"/>
  <c r="BT42" i="8"/>
  <c r="BT226" i="8"/>
  <c r="BT90" i="8"/>
  <c r="BT256" i="8"/>
  <c r="BT106" i="8"/>
  <c r="BT184" i="8"/>
  <c r="BT280" i="8"/>
  <c r="BT264" i="8"/>
  <c r="BT144" i="8"/>
  <c r="BT96" i="8"/>
  <c r="BT160" i="8"/>
  <c r="BT32" i="8"/>
  <c r="BT104" i="8"/>
  <c r="BT48" i="8"/>
  <c r="BT14" i="8"/>
  <c r="BT262" i="8"/>
  <c r="BT110" i="8"/>
  <c r="BT206" i="8"/>
  <c r="BT270" i="8"/>
  <c r="BT222" i="8"/>
  <c r="BT150" i="8"/>
  <c r="BT174" i="8"/>
  <c r="BT164" i="8"/>
  <c r="BT122" i="8"/>
  <c r="BT228" i="8"/>
  <c r="BT86" i="8"/>
  <c r="BT30" i="8"/>
  <c r="BT172" i="8"/>
  <c r="BT44" i="8"/>
  <c r="BT22" i="8"/>
  <c r="BT36" i="8"/>
  <c r="BT290" i="8"/>
  <c r="BT124" i="8"/>
  <c r="BT274" i="8"/>
  <c r="BT210" i="8"/>
  <c r="BT130" i="8"/>
  <c r="BT250" i="8"/>
  <c r="BT194" i="8"/>
  <c r="BT66" i="8"/>
  <c r="BT282" i="8"/>
  <c r="BT82" i="8"/>
  <c r="BT50" i="8"/>
  <c r="BT232" i="8"/>
  <c r="BT240" i="8"/>
  <c r="BT208" i="8"/>
  <c r="BT56" i="8"/>
  <c r="BT152" i="8"/>
  <c r="BT136" i="8"/>
  <c r="BT88" i="8"/>
  <c r="BT80" i="8"/>
  <c r="BT6" i="8"/>
  <c r="BV8" i="8"/>
  <c r="BU5" i="8"/>
  <c r="BU7" i="8"/>
  <c r="BQ10" i="9"/>
  <c r="BP9" i="9"/>
  <c r="BV4" i="8" l="1"/>
  <c r="BU52" i="8"/>
  <c r="BU278" i="8"/>
  <c r="BU182" i="8"/>
  <c r="BU166" i="8"/>
  <c r="BU110" i="8"/>
  <c r="BU270" i="8"/>
  <c r="BU22" i="8"/>
  <c r="BU214" i="8"/>
  <c r="BU244" i="8"/>
  <c r="BU68" i="8"/>
  <c r="BU62" i="8"/>
  <c r="BU220" i="8"/>
  <c r="BU28" i="8"/>
  <c r="BU38" i="8"/>
  <c r="BU86" i="8"/>
  <c r="BU268" i="8"/>
  <c r="BU204" i="8"/>
  <c r="BU258" i="8"/>
  <c r="BU154" i="8"/>
  <c r="BU124" i="8"/>
  <c r="BU60" i="8"/>
  <c r="BU98" i="8"/>
  <c r="BU90" i="8"/>
  <c r="BU282" i="8"/>
  <c r="BU226" i="8"/>
  <c r="BU146" i="8"/>
  <c r="BU58" i="8"/>
  <c r="BU272" i="8"/>
  <c r="BU264" i="8"/>
  <c r="BU240" i="8"/>
  <c r="BU184" i="8"/>
  <c r="BU120" i="8"/>
  <c r="BU224" i="8"/>
  <c r="BU128" i="8"/>
  <c r="BU24" i="8"/>
  <c r="BU112" i="8"/>
  <c r="BU14" i="8"/>
  <c r="BU238" i="8"/>
  <c r="BU292" i="8"/>
  <c r="BU142" i="8"/>
  <c r="BU102" i="8"/>
  <c r="BU246" i="8"/>
  <c r="BU262" i="8"/>
  <c r="BU158" i="8"/>
  <c r="BU212" i="8"/>
  <c r="BU36" i="8"/>
  <c r="BU46" i="8"/>
  <c r="BU180" i="8"/>
  <c r="BU234" i="8"/>
  <c r="BU148" i="8"/>
  <c r="BU78" i="8"/>
  <c r="BU260" i="8"/>
  <c r="BU196" i="8"/>
  <c r="BU250" i="8"/>
  <c r="BU82" i="8"/>
  <c r="BU108" i="8"/>
  <c r="BU178" i="8"/>
  <c r="BU138" i="8"/>
  <c r="BU66" i="8"/>
  <c r="BU266" i="8"/>
  <c r="BU210" i="8"/>
  <c r="BU122" i="8"/>
  <c r="BU42" i="8"/>
  <c r="BU34" i="8"/>
  <c r="BU248" i="8"/>
  <c r="BU216" i="8"/>
  <c r="BU176" i="8"/>
  <c r="BU56" i="8"/>
  <c r="BU40" i="8"/>
  <c r="BU88" i="8"/>
  <c r="BU104" i="8"/>
  <c r="BU64" i="8"/>
  <c r="BU10" i="8"/>
  <c r="BU222" i="8"/>
  <c r="BU206" i="8"/>
  <c r="BU126" i="8"/>
  <c r="BU94" i="8"/>
  <c r="BU190" i="8"/>
  <c r="BU254" i="8"/>
  <c r="BU150" i="8"/>
  <c r="BU132" i="8"/>
  <c r="BU20" i="8"/>
  <c r="BU30" i="8"/>
  <c r="BU156" i="8"/>
  <c r="BU162" i="8"/>
  <c r="BU116" i="8"/>
  <c r="BU284" i="8"/>
  <c r="BU252" i="8"/>
  <c r="BU164" i="8"/>
  <c r="BU188" i="8"/>
  <c r="BU92" i="8"/>
  <c r="BU274" i="8"/>
  <c r="BU130" i="8"/>
  <c r="BU168" i="8"/>
  <c r="BU194" i="8"/>
  <c r="BU186" i="8"/>
  <c r="BU114" i="8"/>
  <c r="BU26" i="8"/>
  <c r="BU18" i="8"/>
  <c r="BU50" i="8"/>
  <c r="BU208" i="8"/>
  <c r="BU152" i="8"/>
  <c r="BU48" i="8"/>
  <c r="BU200" i="8"/>
  <c r="BU72" i="8"/>
  <c r="BU96" i="8"/>
  <c r="BU12" i="8"/>
  <c r="BU198" i="8"/>
  <c r="BU174" i="8"/>
  <c r="BU118" i="8"/>
  <c r="BU286" i="8"/>
  <c r="BU70" i="8"/>
  <c r="BU230" i="8"/>
  <c r="BU134" i="8"/>
  <c r="BU100" i="8"/>
  <c r="BU290" i="8"/>
  <c r="BU236" i="8"/>
  <c r="BU140" i="8"/>
  <c r="BU54" i="8"/>
  <c r="BU84" i="8"/>
  <c r="BU276" i="8"/>
  <c r="BU228" i="8"/>
  <c r="BU44" i="8"/>
  <c r="BU202" i="8"/>
  <c r="BU172" i="8"/>
  <c r="BU76" i="8"/>
  <c r="BU218" i="8"/>
  <c r="BU106" i="8"/>
  <c r="BU160" i="8"/>
  <c r="BU242" i="8"/>
  <c r="BU170" i="8"/>
  <c r="BU74" i="8"/>
  <c r="BU280" i="8"/>
  <c r="BU288" i="8"/>
  <c r="BU256" i="8"/>
  <c r="BU192" i="8"/>
  <c r="BU144" i="8"/>
  <c r="BU232" i="8"/>
  <c r="BU136" i="8"/>
  <c r="BU32" i="8"/>
  <c r="BU80" i="8"/>
  <c r="BU16" i="8"/>
  <c r="BW8" i="8"/>
  <c r="BV7" i="8"/>
  <c r="BV5" i="8"/>
  <c r="BU6" i="8"/>
  <c r="BQ9" i="9"/>
  <c r="BR10" i="9"/>
  <c r="BP13" i="9"/>
  <c r="BP12" i="9" s="1"/>
  <c r="BV10" i="8" l="1"/>
  <c r="BW52" i="8"/>
  <c r="BV52" i="8"/>
  <c r="BV86" i="8"/>
  <c r="BV118" i="8"/>
  <c r="BV92" i="8"/>
  <c r="BV98" i="8"/>
  <c r="BV218" i="8"/>
  <c r="BV66" i="8"/>
  <c r="BV192" i="8"/>
  <c r="BV144" i="8"/>
  <c r="BV56" i="8"/>
  <c r="BV206" i="8"/>
  <c r="BV270" i="8"/>
  <c r="BV54" i="8"/>
  <c r="BV132" i="8"/>
  <c r="BV164" i="8"/>
  <c r="BV178" i="8"/>
  <c r="BV42" i="8"/>
  <c r="BV160" i="8"/>
  <c r="BV14" i="8"/>
  <c r="BW4" i="8"/>
  <c r="BV276" i="8"/>
  <c r="BV204" i="8"/>
  <c r="BV212" i="8"/>
  <c r="BV234" i="8"/>
  <c r="BV44" i="8"/>
  <c r="BV210" i="8"/>
  <c r="BV18" i="8"/>
  <c r="BV152" i="8"/>
  <c r="BV174" i="8"/>
  <c r="BV238" i="8"/>
  <c r="BV260" i="8"/>
  <c r="BV244" i="8"/>
  <c r="BV100" i="8"/>
  <c r="BV170" i="8"/>
  <c r="BV122" i="8"/>
  <c r="BV136" i="8"/>
  <c r="BV72" i="8"/>
  <c r="BV158" i="8"/>
  <c r="BV78" i="8"/>
  <c r="BV198" i="8"/>
  <c r="BV268" i="8"/>
  <c r="BV230" i="8"/>
  <c r="BV110" i="8"/>
  <c r="BV222" i="8"/>
  <c r="BV46" i="8"/>
  <c r="BV252" i="8"/>
  <c r="BV28" i="8"/>
  <c r="BV38" i="8"/>
  <c r="BV180" i="8"/>
  <c r="BV196" i="8"/>
  <c r="BV172" i="8"/>
  <c r="BV226" i="8"/>
  <c r="BV84" i="8"/>
  <c r="BV130" i="8"/>
  <c r="BV140" i="8"/>
  <c r="BV36" i="8"/>
  <c r="BV106" i="8"/>
  <c r="BV274" i="8"/>
  <c r="BV154" i="8"/>
  <c r="BV202" i="8"/>
  <c r="BV74" i="8"/>
  <c r="BV168" i="8"/>
  <c r="BV26" i="8"/>
  <c r="BV280" i="8"/>
  <c r="BV232" i="8"/>
  <c r="BV120" i="8"/>
  <c r="BV112" i="8"/>
  <c r="BV128" i="8"/>
  <c r="BV96" i="8"/>
  <c r="BV40" i="8"/>
  <c r="BV12" i="8"/>
  <c r="BV278" i="8"/>
  <c r="BV150" i="8"/>
  <c r="BV284" i="8"/>
  <c r="BV190" i="8"/>
  <c r="BV262" i="8"/>
  <c r="BV166" i="8"/>
  <c r="BV102" i="8"/>
  <c r="BV214" i="8"/>
  <c r="BV30" i="8"/>
  <c r="BV236" i="8"/>
  <c r="BV20" i="8"/>
  <c r="BV228" i="8"/>
  <c r="BV62" i="8"/>
  <c r="BV188" i="8"/>
  <c r="BV156" i="8"/>
  <c r="BV250" i="8"/>
  <c r="BV256" i="8"/>
  <c r="BV68" i="8"/>
  <c r="BV114" i="8"/>
  <c r="BV108" i="8"/>
  <c r="BV290" i="8"/>
  <c r="BV90" i="8"/>
  <c r="BV258" i="8"/>
  <c r="BV138" i="8"/>
  <c r="BV162" i="8"/>
  <c r="BV288" i="8"/>
  <c r="BV58" i="8"/>
  <c r="BV272" i="8"/>
  <c r="BV184" i="8"/>
  <c r="BV216" i="8"/>
  <c r="BV48" i="8"/>
  <c r="BV240" i="8"/>
  <c r="BV104" i="8"/>
  <c r="BV80" i="8"/>
  <c r="BV24" i="8"/>
  <c r="BV16" i="8"/>
  <c r="BV246" i="8"/>
  <c r="BV134" i="8"/>
  <c r="BV286" i="8"/>
  <c r="BV142" i="8"/>
  <c r="BV254" i="8"/>
  <c r="BV126" i="8"/>
  <c r="BV94" i="8"/>
  <c r="BV182" i="8"/>
  <c r="BV22" i="8"/>
  <c r="BV124" i="8"/>
  <c r="BV70" i="8"/>
  <c r="BV220" i="8"/>
  <c r="BV292" i="8"/>
  <c r="BV76" i="8"/>
  <c r="BV148" i="8"/>
  <c r="BV242" i="8"/>
  <c r="BV116" i="8"/>
  <c r="BV282" i="8"/>
  <c r="BV248" i="8"/>
  <c r="BV60" i="8"/>
  <c r="BV194" i="8"/>
  <c r="BV82" i="8"/>
  <c r="BV186" i="8"/>
  <c r="BV266" i="8"/>
  <c r="BV146" i="8"/>
  <c r="BV264" i="8"/>
  <c r="BV50" i="8"/>
  <c r="BV34" i="8"/>
  <c r="BV176" i="8"/>
  <c r="BV200" i="8"/>
  <c r="BV208" i="8"/>
  <c r="BV224" i="8"/>
  <c r="BV88" i="8"/>
  <c r="BV64" i="8"/>
  <c r="BV32" i="8"/>
  <c r="BV6" i="8"/>
  <c r="BX8" i="8"/>
  <c r="BW7" i="8"/>
  <c r="BW5" i="8"/>
  <c r="BS10" i="9"/>
  <c r="BR9" i="9"/>
  <c r="BR13" i="9"/>
  <c r="BR12" i="9" s="1"/>
  <c r="BQ13" i="9"/>
  <c r="BQ12" i="9" s="1"/>
  <c r="BX4" i="8" l="1"/>
  <c r="BX52" i="8"/>
  <c r="BW270" i="8"/>
  <c r="BW166" i="8"/>
  <c r="BW174" i="8"/>
  <c r="BW238" i="8"/>
  <c r="BW262" i="8"/>
  <c r="BW158" i="8"/>
  <c r="BW118" i="8"/>
  <c r="BW260" i="8"/>
  <c r="BW204" i="8"/>
  <c r="BW78" i="8"/>
  <c r="BW212" i="8"/>
  <c r="BW22" i="8"/>
  <c r="BW188" i="8"/>
  <c r="BW46" i="8"/>
  <c r="BW252" i="8"/>
  <c r="BW66" i="8"/>
  <c r="BW20" i="8"/>
  <c r="BW100" i="8"/>
  <c r="BW264" i="8"/>
  <c r="BW250" i="8"/>
  <c r="BW194" i="8"/>
  <c r="BW34" i="8"/>
  <c r="BW138" i="8"/>
  <c r="BW58" i="8"/>
  <c r="BW226" i="8"/>
  <c r="BW106" i="8"/>
  <c r="BW272" i="8"/>
  <c r="BW240" i="8"/>
  <c r="BW280" i="8"/>
  <c r="BW152" i="8"/>
  <c r="BW160" i="8"/>
  <c r="BW136" i="8"/>
  <c r="BW104" i="8"/>
  <c r="BW56" i="8"/>
  <c r="BW32" i="8"/>
  <c r="BW16" i="8"/>
  <c r="BW38" i="8"/>
  <c r="BW142" i="8"/>
  <c r="BW54" i="8"/>
  <c r="BW230" i="8"/>
  <c r="BW150" i="8"/>
  <c r="BW110" i="8"/>
  <c r="BW244" i="8"/>
  <c r="BW180" i="8"/>
  <c r="BW70" i="8"/>
  <c r="BW124" i="8"/>
  <c r="BW292" i="8"/>
  <c r="BW116" i="8"/>
  <c r="BW30" i="8"/>
  <c r="BW76" i="8"/>
  <c r="BW148" i="8"/>
  <c r="BW290" i="8"/>
  <c r="BW68" i="8"/>
  <c r="BW164" i="8"/>
  <c r="BW234" i="8"/>
  <c r="BW122" i="8"/>
  <c r="BW210" i="8"/>
  <c r="BW130" i="8"/>
  <c r="BW274" i="8"/>
  <c r="BW170" i="8"/>
  <c r="BW90" i="8"/>
  <c r="BW224" i="8"/>
  <c r="BW216" i="8"/>
  <c r="BW256" i="8"/>
  <c r="BW208" i="8"/>
  <c r="BW232" i="8"/>
  <c r="BW120" i="8"/>
  <c r="BW88" i="8"/>
  <c r="BW40" i="8"/>
  <c r="BW24" i="8"/>
  <c r="BW12" i="8"/>
  <c r="BW190" i="8"/>
  <c r="BW254" i="8"/>
  <c r="BW86" i="8"/>
  <c r="BW286" i="8"/>
  <c r="BW222" i="8"/>
  <c r="BW134" i="8"/>
  <c r="BW102" i="8"/>
  <c r="BW236" i="8"/>
  <c r="BW172" i="8"/>
  <c r="BW62" i="8"/>
  <c r="BW92" i="8"/>
  <c r="BW276" i="8"/>
  <c r="BW84" i="8"/>
  <c r="BW284" i="8"/>
  <c r="BW36" i="8"/>
  <c r="BW60" i="8"/>
  <c r="BW282" i="8"/>
  <c r="BW140" i="8"/>
  <c r="BW178" i="8"/>
  <c r="BW74" i="8"/>
  <c r="BW186" i="8"/>
  <c r="BW98" i="8"/>
  <c r="BW266" i="8"/>
  <c r="BW146" i="8"/>
  <c r="BW18" i="8"/>
  <c r="BW112" i="8"/>
  <c r="BW42" i="8"/>
  <c r="BW200" i="8"/>
  <c r="BW184" i="8"/>
  <c r="BW192" i="8"/>
  <c r="BW96" i="8"/>
  <c r="BW72" i="8"/>
  <c r="BW80" i="8"/>
  <c r="BW14" i="8"/>
  <c r="BW206" i="8"/>
  <c r="BW182" i="8"/>
  <c r="BW214" i="8"/>
  <c r="BW246" i="8"/>
  <c r="BW278" i="8"/>
  <c r="BW198" i="8"/>
  <c r="BW126" i="8"/>
  <c r="BW94" i="8"/>
  <c r="BW220" i="8"/>
  <c r="BW108" i="8"/>
  <c r="BW228" i="8"/>
  <c r="BW154" i="8"/>
  <c r="BW196" i="8"/>
  <c r="BW28" i="8"/>
  <c r="BW268" i="8"/>
  <c r="BW258" i="8"/>
  <c r="BW44" i="8"/>
  <c r="BW156" i="8"/>
  <c r="BW218" i="8"/>
  <c r="BW132" i="8"/>
  <c r="BW202" i="8"/>
  <c r="BW50" i="8"/>
  <c r="BW162" i="8"/>
  <c r="BW82" i="8"/>
  <c r="BW242" i="8"/>
  <c r="BW114" i="8"/>
  <c r="BW288" i="8"/>
  <c r="BW248" i="8"/>
  <c r="BW26" i="8"/>
  <c r="BW168" i="8"/>
  <c r="BW176" i="8"/>
  <c r="BW144" i="8"/>
  <c r="BW128" i="8"/>
  <c r="BW64" i="8"/>
  <c r="BW48" i="8"/>
  <c r="BW10" i="8"/>
  <c r="BW6" i="8"/>
  <c r="BY8" i="8"/>
  <c r="BX5" i="8"/>
  <c r="BX7" i="8"/>
  <c r="BS9" i="9"/>
  <c r="BT10" i="9"/>
  <c r="BS13" i="9"/>
  <c r="BS12" i="9" s="1"/>
  <c r="BY4" i="8" l="1"/>
  <c r="BX262" i="8"/>
  <c r="BX166" i="8"/>
  <c r="BX102" i="8"/>
  <c r="BX190" i="8"/>
  <c r="BX260" i="8"/>
  <c r="BX150" i="8"/>
  <c r="BX246" i="8"/>
  <c r="BX38" i="8"/>
  <c r="BX276" i="8"/>
  <c r="BX78" i="8"/>
  <c r="BX196" i="8"/>
  <c r="BX46" i="8"/>
  <c r="BX268" i="8"/>
  <c r="BX164" i="8"/>
  <c r="BX148" i="8"/>
  <c r="BX100" i="8"/>
  <c r="BX44" i="8"/>
  <c r="BX140" i="8"/>
  <c r="BX108" i="8"/>
  <c r="BX258" i="8"/>
  <c r="BX202" i="8"/>
  <c r="BX194" i="8"/>
  <c r="BX74" i="8"/>
  <c r="BX114" i="8"/>
  <c r="BX274" i="8"/>
  <c r="BX106" i="8"/>
  <c r="BX58" i="8"/>
  <c r="BX216" i="8"/>
  <c r="BX256" i="8"/>
  <c r="BX208" i="8"/>
  <c r="BX168" i="8"/>
  <c r="BX24" i="8"/>
  <c r="BX56" i="8"/>
  <c r="BX32" i="8"/>
  <c r="BX72" i="8"/>
  <c r="BX10" i="8"/>
  <c r="BX238" i="8"/>
  <c r="BX126" i="8"/>
  <c r="BX94" i="8"/>
  <c r="BX158" i="8"/>
  <c r="BX270" i="8"/>
  <c r="BX286" i="8"/>
  <c r="BX206" i="8"/>
  <c r="BX228" i="8"/>
  <c r="BX220" i="8"/>
  <c r="BX292" i="8"/>
  <c r="BX30" i="8"/>
  <c r="BX244" i="8"/>
  <c r="BX156" i="8"/>
  <c r="BX132" i="8"/>
  <c r="BX92" i="8"/>
  <c r="BX36" i="8"/>
  <c r="BX28" i="8"/>
  <c r="BX60" i="8"/>
  <c r="BX242" i="8"/>
  <c r="BX154" i="8"/>
  <c r="BX186" i="8"/>
  <c r="BX42" i="8"/>
  <c r="BX98" i="8"/>
  <c r="BX266" i="8"/>
  <c r="BX90" i="8"/>
  <c r="BX26" i="8"/>
  <c r="BX192" i="8"/>
  <c r="BX240" i="8"/>
  <c r="BX200" i="8"/>
  <c r="BX160" i="8"/>
  <c r="BX152" i="8"/>
  <c r="BX40" i="8"/>
  <c r="BX128" i="8"/>
  <c r="BX48" i="8"/>
  <c r="BX12" i="8"/>
  <c r="BX230" i="8"/>
  <c r="BX118" i="8"/>
  <c r="BX252" i="8"/>
  <c r="BX134" i="8"/>
  <c r="BX222" i="8"/>
  <c r="BX278" i="8"/>
  <c r="BX198" i="8"/>
  <c r="BX172" i="8"/>
  <c r="BX250" i="8"/>
  <c r="BX212" i="8"/>
  <c r="BX178" i="8"/>
  <c r="BX22" i="8"/>
  <c r="BX236" i="8"/>
  <c r="BX76" i="8"/>
  <c r="BX124" i="8"/>
  <c r="BX84" i="8"/>
  <c r="BX290" i="8"/>
  <c r="BX210" i="8"/>
  <c r="BX20" i="8"/>
  <c r="BX234" i="8"/>
  <c r="BX138" i="8"/>
  <c r="BX130" i="8"/>
  <c r="BX280" i="8"/>
  <c r="BX248" i="8"/>
  <c r="BX162" i="8"/>
  <c r="BX82" i="8"/>
  <c r="BX34" i="8"/>
  <c r="BX288" i="8"/>
  <c r="BX232" i="8"/>
  <c r="BX176" i="8"/>
  <c r="BX80" i="8"/>
  <c r="BX136" i="8"/>
  <c r="BX120" i="8"/>
  <c r="BX104" i="8"/>
  <c r="BX16" i="8"/>
  <c r="BX182" i="8"/>
  <c r="BX110" i="8"/>
  <c r="BX214" i="8"/>
  <c r="BX54" i="8"/>
  <c r="BX174" i="8"/>
  <c r="BX254" i="8"/>
  <c r="BX142" i="8"/>
  <c r="BX62" i="8"/>
  <c r="BX86" i="8"/>
  <c r="BX204" i="8"/>
  <c r="BX70" i="8"/>
  <c r="BX284" i="8"/>
  <c r="BX188" i="8"/>
  <c r="BX218" i="8"/>
  <c r="BX116" i="8"/>
  <c r="BX68" i="8"/>
  <c r="BX180" i="8"/>
  <c r="BX170" i="8"/>
  <c r="BX282" i="8"/>
  <c r="BX226" i="8"/>
  <c r="BX50" i="8"/>
  <c r="BX122" i="8"/>
  <c r="BX264" i="8"/>
  <c r="BX96" i="8"/>
  <c r="BX146" i="8"/>
  <c r="BX66" i="8"/>
  <c r="BX18" i="8"/>
  <c r="BX272" i="8"/>
  <c r="BX224" i="8"/>
  <c r="BX144" i="8"/>
  <c r="BX184" i="8"/>
  <c r="BX64" i="8"/>
  <c r="BX112" i="8"/>
  <c r="BX88" i="8"/>
  <c r="BX14" i="8"/>
  <c r="BX6" i="8"/>
  <c r="BZ8" i="8"/>
  <c r="BY7" i="8"/>
  <c r="BY5" i="8"/>
  <c r="BU10" i="9"/>
  <c r="BT13" i="9" s="1"/>
  <c r="BT12" i="9" s="1"/>
  <c r="BT9" i="9"/>
  <c r="BZ4" i="8" l="1"/>
  <c r="BY52" i="8"/>
  <c r="BY228" i="8"/>
  <c r="BY12" i="8"/>
  <c r="BY220" i="8"/>
  <c r="BY156" i="8"/>
  <c r="BY100" i="8"/>
  <c r="BY284" i="8"/>
  <c r="BY212" i="8"/>
  <c r="BY92" i="8"/>
  <c r="BY174" i="8"/>
  <c r="BY238" i="8"/>
  <c r="BY20" i="8"/>
  <c r="BY270" i="8"/>
  <c r="BY206" i="8"/>
  <c r="BY54" i="8"/>
  <c r="BY86" i="8"/>
  <c r="BY62" i="8"/>
  <c r="BY110" i="8"/>
  <c r="BY184" i="8"/>
  <c r="BY264" i="8"/>
  <c r="BY176" i="8"/>
  <c r="BY272" i="8"/>
  <c r="BY168" i="8"/>
  <c r="BY88" i="8"/>
  <c r="BY32" i="8"/>
  <c r="BY128" i="8"/>
  <c r="BY48" i="8"/>
  <c r="BY258" i="8"/>
  <c r="BY24" i="8"/>
  <c r="BY210" i="8"/>
  <c r="BY202" i="8"/>
  <c r="BY162" i="8"/>
  <c r="BY114" i="8"/>
  <c r="BY106" i="8"/>
  <c r="BY58" i="8"/>
  <c r="BY66" i="8"/>
  <c r="BY172" i="8"/>
  <c r="BY260" i="8"/>
  <c r="BY204" i="8"/>
  <c r="BY148" i="8"/>
  <c r="BY84" i="8"/>
  <c r="BY276" i="8"/>
  <c r="BY196" i="8"/>
  <c r="BY76" i="8"/>
  <c r="BY158" i="8"/>
  <c r="BY222" i="8"/>
  <c r="BY286" i="8"/>
  <c r="BY254" i="8"/>
  <c r="BY182" i="8"/>
  <c r="BY38" i="8"/>
  <c r="BY70" i="8"/>
  <c r="BY46" i="8"/>
  <c r="BY94" i="8"/>
  <c r="BY22" i="8"/>
  <c r="BY256" i="8"/>
  <c r="BY288" i="8"/>
  <c r="BY240" i="8"/>
  <c r="BY136" i="8"/>
  <c r="BY72" i="8"/>
  <c r="BY160" i="8"/>
  <c r="BY112" i="8"/>
  <c r="BY64" i="8"/>
  <c r="BY242" i="8"/>
  <c r="BY16" i="8"/>
  <c r="BY186" i="8"/>
  <c r="BY226" i="8"/>
  <c r="BY130" i="8"/>
  <c r="BY98" i="8"/>
  <c r="BY90" i="8"/>
  <c r="BY42" i="8"/>
  <c r="BY50" i="8"/>
  <c r="BY6" i="8"/>
  <c r="BY268" i="8"/>
  <c r="BY132" i="8"/>
  <c r="BY252" i="8"/>
  <c r="BY188" i="8"/>
  <c r="BY140" i="8"/>
  <c r="BY68" i="8"/>
  <c r="BY180" i="8"/>
  <c r="BY124" i="8"/>
  <c r="BY60" i="8"/>
  <c r="BY28" i="8"/>
  <c r="BY214" i="8"/>
  <c r="BY190" i="8"/>
  <c r="BY246" i="8"/>
  <c r="BY150" i="8"/>
  <c r="BY118" i="8"/>
  <c r="BY166" i="8"/>
  <c r="BY30" i="8"/>
  <c r="BY78" i="8"/>
  <c r="BY14" i="8"/>
  <c r="BY232" i="8"/>
  <c r="BY216" i="8"/>
  <c r="BY224" i="8"/>
  <c r="BY120" i="8"/>
  <c r="BY56" i="8"/>
  <c r="BY152" i="8"/>
  <c r="BY96" i="8"/>
  <c r="BY266" i="8"/>
  <c r="BY234" i="8"/>
  <c r="BY290" i="8"/>
  <c r="BY170" i="8"/>
  <c r="BY194" i="8"/>
  <c r="BY154" i="8"/>
  <c r="BY138" i="8"/>
  <c r="BY74" i="8"/>
  <c r="BY82" i="8"/>
  <c r="BY34" i="8"/>
  <c r="BY244" i="8"/>
  <c r="BY36" i="8"/>
  <c r="BY236" i="8"/>
  <c r="BY164" i="8"/>
  <c r="BY116" i="8"/>
  <c r="BY292" i="8"/>
  <c r="BY108" i="8"/>
  <c r="BY44" i="8"/>
  <c r="BY262" i="8"/>
  <c r="BY198" i="8"/>
  <c r="BY278" i="8"/>
  <c r="BY230" i="8"/>
  <c r="BY134" i="8"/>
  <c r="BY102" i="8"/>
  <c r="BY142" i="8"/>
  <c r="BY126" i="8"/>
  <c r="BY248" i="8"/>
  <c r="BY280" i="8"/>
  <c r="BY200" i="8"/>
  <c r="BY208" i="8"/>
  <c r="BY192" i="8"/>
  <c r="BY104" i="8"/>
  <c r="BY40" i="8"/>
  <c r="BY144" i="8"/>
  <c r="BY80" i="8"/>
  <c r="BY274" i="8"/>
  <c r="BY250" i="8"/>
  <c r="BY282" i="8"/>
  <c r="BY218" i="8"/>
  <c r="BY178" i="8"/>
  <c r="BY146" i="8"/>
  <c r="BY122" i="8"/>
  <c r="BY26" i="8"/>
  <c r="BY18" i="8"/>
  <c r="BY10" i="8"/>
  <c r="CA8" i="8"/>
  <c r="BZ7" i="8"/>
  <c r="BZ5" i="8"/>
  <c r="BU13" i="9"/>
  <c r="BU12" i="9" s="1"/>
  <c r="BV10" i="9"/>
  <c r="BU9" i="9"/>
  <c r="BZ52" i="8" l="1"/>
  <c r="BZ58" i="8"/>
  <c r="CA4" i="8"/>
  <c r="BZ108" i="8"/>
  <c r="BZ236" i="8"/>
  <c r="BZ140" i="8"/>
  <c r="BZ172" i="8"/>
  <c r="BZ68" i="8"/>
  <c r="BZ260" i="8"/>
  <c r="BZ204" i="8"/>
  <c r="BZ148" i="8"/>
  <c r="BZ20" i="8"/>
  <c r="BZ190" i="8"/>
  <c r="BZ214" i="8"/>
  <c r="BZ262" i="8"/>
  <c r="BZ206" i="8"/>
  <c r="BZ46" i="8"/>
  <c r="BZ78" i="8"/>
  <c r="BZ54" i="8"/>
  <c r="BZ86" i="8"/>
  <c r="BZ30" i="8"/>
  <c r="BZ248" i="8"/>
  <c r="BZ280" i="8"/>
  <c r="BZ264" i="8"/>
  <c r="BZ168" i="8"/>
  <c r="BZ112" i="8"/>
  <c r="BZ56" i="8"/>
  <c r="BZ120" i="8"/>
  <c r="BZ64" i="8"/>
  <c r="BZ258" i="8"/>
  <c r="BZ16" i="8"/>
  <c r="BZ162" i="8"/>
  <c r="BZ218" i="8"/>
  <c r="BZ170" i="8"/>
  <c r="BZ122" i="8"/>
  <c r="BZ98" i="8"/>
  <c r="BZ18" i="8"/>
  <c r="BZ26" i="8"/>
  <c r="BZ92" i="8"/>
  <c r="BZ220" i="8"/>
  <c r="BZ60" i="8"/>
  <c r="BZ116" i="8"/>
  <c r="BZ284" i="8"/>
  <c r="BZ252" i="8"/>
  <c r="BZ188" i="8"/>
  <c r="BZ132" i="8"/>
  <c r="BZ278" i="8"/>
  <c r="BZ182" i="8"/>
  <c r="BZ174" i="8"/>
  <c r="BZ254" i="8"/>
  <c r="BZ166" i="8"/>
  <c r="BZ126" i="8"/>
  <c r="BZ158" i="8"/>
  <c r="BZ38" i="8"/>
  <c r="BZ70" i="8"/>
  <c r="BZ22" i="8"/>
  <c r="BZ232" i="8"/>
  <c r="BZ256" i="8"/>
  <c r="BZ240" i="8"/>
  <c r="BZ152" i="8"/>
  <c r="BZ96" i="8"/>
  <c r="BZ40" i="8"/>
  <c r="BZ104" i="8"/>
  <c r="BZ48" i="8"/>
  <c r="BZ250" i="8"/>
  <c r="BZ290" i="8"/>
  <c r="BZ226" i="8"/>
  <c r="BZ202" i="8"/>
  <c r="BZ146" i="8"/>
  <c r="BZ106" i="8"/>
  <c r="BZ90" i="8"/>
  <c r="BZ50" i="8"/>
  <c r="BZ180" i="8"/>
  <c r="BZ76" i="8"/>
  <c r="BZ212" i="8"/>
  <c r="BZ44" i="8"/>
  <c r="BZ100" i="8"/>
  <c r="BZ276" i="8"/>
  <c r="BZ244" i="8"/>
  <c r="BZ164" i="8"/>
  <c r="BZ246" i="8"/>
  <c r="BZ36" i="8"/>
  <c r="BZ28" i="8"/>
  <c r="BZ238" i="8"/>
  <c r="BZ142" i="8"/>
  <c r="BZ110" i="8"/>
  <c r="BZ150" i="8"/>
  <c r="BZ118" i="8"/>
  <c r="BZ288" i="8"/>
  <c r="BZ14" i="8"/>
  <c r="BZ192" i="8"/>
  <c r="BZ216" i="8"/>
  <c r="BZ224" i="8"/>
  <c r="BZ136" i="8"/>
  <c r="BZ80" i="8"/>
  <c r="BZ24" i="8"/>
  <c r="BZ88" i="8"/>
  <c r="BZ32" i="8"/>
  <c r="BZ282" i="8"/>
  <c r="BZ266" i="8"/>
  <c r="BZ210" i="8"/>
  <c r="BZ194" i="8"/>
  <c r="BZ138" i="8"/>
  <c r="BZ130" i="8"/>
  <c r="BZ82" i="8"/>
  <c r="BZ34" i="8"/>
  <c r="BZ42" i="8"/>
  <c r="BZ124" i="8"/>
  <c r="BZ292" i="8"/>
  <c r="BZ196" i="8"/>
  <c r="BZ12" i="8"/>
  <c r="BZ84" i="8"/>
  <c r="BZ268" i="8"/>
  <c r="BZ228" i="8"/>
  <c r="BZ156" i="8"/>
  <c r="BZ198" i="8"/>
  <c r="BZ230" i="8"/>
  <c r="BZ270" i="8"/>
  <c r="BZ286" i="8"/>
  <c r="BZ222" i="8"/>
  <c r="BZ62" i="8"/>
  <c r="BZ94" i="8"/>
  <c r="BZ134" i="8"/>
  <c r="BZ102" i="8"/>
  <c r="BZ200" i="8"/>
  <c r="BZ272" i="8"/>
  <c r="BZ184" i="8"/>
  <c r="BZ208" i="8"/>
  <c r="BZ176" i="8"/>
  <c r="BZ128" i="8"/>
  <c r="BZ144" i="8"/>
  <c r="BZ160" i="8"/>
  <c r="BZ72" i="8"/>
  <c r="BZ274" i="8"/>
  <c r="BZ234" i="8"/>
  <c r="BZ242" i="8"/>
  <c r="BZ186" i="8"/>
  <c r="BZ178" i="8"/>
  <c r="BZ154" i="8"/>
  <c r="BZ114" i="8"/>
  <c r="BZ66" i="8"/>
  <c r="BZ74" i="8"/>
  <c r="BZ10" i="8"/>
  <c r="BZ6" i="8"/>
  <c r="CB8" i="8"/>
  <c r="CA7" i="8"/>
  <c r="CA5" i="8"/>
  <c r="BW10" i="9"/>
  <c r="BV13" i="9"/>
  <c r="BV12" i="9" s="1"/>
  <c r="BV9" i="9"/>
  <c r="CA52" i="8" l="1"/>
  <c r="CA6" i="8"/>
  <c r="CB4" i="8"/>
  <c r="CA134" i="8"/>
  <c r="CA78" i="8"/>
  <c r="CA252" i="8"/>
  <c r="CA156" i="8"/>
  <c r="CA162" i="8"/>
  <c r="CA34" i="8"/>
  <c r="CA240" i="8"/>
  <c r="CA216" i="8"/>
  <c r="CA12" i="8"/>
  <c r="CA262" i="8"/>
  <c r="CA108" i="8"/>
  <c r="CA290" i="8"/>
  <c r="CA28" i="8"/>
  <c r="CA84" i="8"/>
  <c r="CA258" i="8"/>
  <c r="CA50" i="8"/>
  <c r="CA48" i="8"/>
  <c r="CA214" i="8"/>
  <c r="CA206" i="8"/>
  <c r="CA30" i="8"/>
  <c r="CA292" i="8"/>
  <c r="CA114" i="8"/>
  <c r="CA210" i="8"/>
  <c r="CA122" i="8"/>
  <c r="CA256" i="8"/>
  <c r="CA72" i="8"/>
  <c r="CA246" i="8"/>
  <c r="CA110" i="8"/>
  <c r="CA54" i="8"/>
  <c r="CA196" i="8"/>
  <c r="CA242" i="8"/>
  <c r="CA146" i="8"/>
  <c r="CA168" i="8"/>
  <c r="CA144" i="8"/>
  <c r="CA56" i="8"/>
  <c r="CA286" i="8"/>
  <c r="CA190" i="8"/>
  <c r="CA198" i="8"/>
  <c r="CA166" i="8"/>
  <c r="CA238" i="8"/>
  <c r="CA158" i="8"/>
  <c r="CA102" i="8"/>
  <c r="CA244" i="8"/>
  <c r="CA36" i="8"/>
  <c r="CA220" i="8"/>
  <c r="CA38" i="8"/>
  <c r="CA212" i="8"/>
  <c r="CA58" i="8"/>
  <c r="CA284" i="8"/>
  <c r="CA140" i="8"/>
  <c r="CA124" i="8"/>
  <c r="CA274" i="8"/>
  <c r="CA148" i="8"/>
  <c r="CA234" i="8"/>
  <c r="CA164" i="8"/>
  <c r="CA68" i="8"/>
  <c r="CA90" i="8"/>
  <c r="CA130" i="8"/>
  <c r="CA248" i="8"/>
  <c r="CA218" i="8"/>
  <c r="CA74" i="8"/>
  <c r="CA32" i="8"/>
  <c r="CA184" i="8"/>
  <c r="CA42" i="8"/>
  <c r="CA192" i="8"/>
  <c r="CA136" i="8"/>
  <c r="CA200" i="8"/>
  <c r="CA128" i="8"/>
  <c r="CA96" i="8"/>
  <c r="CA40" i="8"/>
  <c r="CA14" i="8"/>
  <c r="CA278" i="8"/>
  <c r="CA150" i="8"/>
  <c r="CA182" i="8"/>
  <c r="CA142" i="8"/>
  <c r="CA230" i="8"/>
  <c r="CA126" i="8"/>
  <c r="CA94" i="8"/>
  <c r="CA236" i="8"/>
  <c r="CA250" i="8"/>
  <c r="CA60" i="8"/>
  <c r="CA22" i="8"/>
  <c r="CA204" i="8"/>
  <c r="CA70" i="8"/>
  <c r="CA268" i="8"/>
  <c r="CA180" i="8"/>
  <c r="CA92" i="8"/>
  <c r="CA154" i="8"/>
  <c r="CA132" i="8"/>
  <c r="CA226" i="8"/>
  <c r="CA116" i="8"/>
  <c r="CA202" i="8"/>
  <c r="CA66" i="8"/>
  <c r="CA106" i="8"/>
  <c r="CA282" i="8"/>
  <c r="CA186" i="8"/>
  <c r="CA18" i="8"/>
  <c r="CA288" i="8"/>
  <c r="CA160" i="8"/>
  <c r="CA26" i="8"/>
  <c r="CA208" i="8"/>
  <c r="CA224" i="8"/>
  <c r="CA120" i="8"/>
  <c r="CA104" i="8"/>
  <c r="CA80" i="8"/>
  <c r="CA24" i="8"/>
  <c r="CA16" i="8"/>
  <c r="CA270" i="8"/>
  <c r="CA254" i="8"/>
  <c r="CA174" i="8"/>
  <c r="CA276" i="8"/>
  <c r="CA222" i="8"/>
  <c r="CA118" i="8"/>
  <c r="CA86" i="8"/>
  <c r="CA188" i="8"/>
  <c r="CA46" i="8"/>
  <c r="CA44" i="8"/>
  <c r="CA260" i="8"/>
  <c r="CA62" i="8"/>
  <c r="CA228" i="8"/>
  <c r="CA172" i="8"/>
  <c r="CA76" i="8"/>
  <c r="CA138" i="8"/>
  <c r="CA20" i="8"/>
  <c r="CA170" i="8"/>
  <c r="CA100" i="8"/>
  <c r="CA98" i="8"/>
  <c r="CA194" i="8"/>
  <c r="CA82" i="8"/>
  <c r="CA266" i="8"/>
  <c r="CA178" i="8"/>
  <c r="CA280" i="8"/>
  <c r="CA272" i="8"/>
  <c r="CA152" i="8"/>
  <c r="CA264" i="8"/>
  <c r="CA176" i="8"/>
  <c r="CA232" i="8"/>
  <c r="CA112" i="8"/>
  <c r="CA88" i="8"/>
  <c r="CA64" i="8"/>
  <c r="CA10" i="8"/>
  <c r="CC8" i="8"/>
  <c r="CB5" i="8"/>
  <c r="CB7" i="8"/>
  <c r="BW9" i="9"/>
  <c r="BX10" i="9"/>
  <c r="CB52" i="8" l="1"/>
  <c r="CB12" i="8"/>
  <c r="CC4" i="8"/>
  <c r="CB206" i="8"/>
  <c r="CB30" i="8"/>
  <c r="CB86" i="8"/>
  <c r="CB166" i="8"/>
  <c r="CB286" i="8"/>
  <c r="CB174" i="8"/>
  <c r="CB110" i="8"/>
  <c r="CB228" i="8"/>
  <c r="CB38" i="8"/>
  <c r="CB130" i="8"/>
  <c r="CB220" i="8"/>
  <c r="CB66" i="8"/>
  <c r="CB260" i="8"/>
  <c r="CB148" i="8"/>
  <c r="CB124" i="8"/>
  <c r="CB194" i="8"/>
  <c r="CB116" i="8"/>
  <c r="CB68" i="8"/>
  <c r="CB266" i="8"/>
  <c r="CB210" i="8"/>
  <c r="CB32" i="8"/>
  <c r="CB146" i="8"/>
  <c r="CB58" i="8"/>
  <c r="CB178" i="8"/>
  <c r="CB88" i="8"/>
  <c r="CB248" i="8"/>
  <c r="CB18" i="8"/>
  <c r="CB26" i="8"/>
  <c r="CB224" i="8"/>
  <c r="CB136" i="8"/>
  <c r="CB72" i="8"/>
  <c r="CB80" i="8"/>
  <c r="CB104" i="8"/>
  <c r="CB198" i="8"/>
  <c r="CB270" i="8"/>
  <c r="CB254" i="8"/>
  <c r="CB158" i="8"/>
  <c r="CB278" i="8"/>
  <c r="CB134" i="8"/>
  <c r="CB102" i="8"/>
  <c r="CB196" i="8"/>
  <c r="CB292" i="8"/>
  <c r="CB70" i="8"/>
  <c r="CB188" i="8"/>
  <c r="CB22" i="8"/>
  <c r="CB252" i="8"/>
  <c r="CB140" i="8"/>
  <c r="CB92" i="8"/>
  <c r="CB90" i="8"/>
  <c r="CB20" i="8"/>
  <c r="CB108" i="8"/>
  <c r="CB44" i="8"/>
  <c r="CB234" i="8"/>
  <c r="CB186" i="8"/>
  <c r="CB218" i="8"/>
  <c r="CB122" i="8"/>
  <c r="CB34" i="8"/>
  <c r="CB154" i="8"/>
  <c r="CB280" i="8"/>
  <c r="CB216" i="8"/>
  <c r="CB288" i="8"/>
  <c r="CB272" i="8"/>
  <c r="CB168" i="8"/>
  <c r="CB200" i="8"/>
  <c r="CB192" i="8"/>
  <c r="CB112" i="8"/>
  <c r="CB56" i="8"/>
  <c r="CB10" i="8"/>
  <c r="CB230" i="8"/>
  <c r="CB142" i="8"/>
  <c r="CB262" i="8"/>
  <c r="CB214" i="8"/>
  <c r="CB150" i="8"/>
  <c r="CB246" i="8"/>
  <c r="CB126" i="8"/>
  <c r="CB94" i="8"/>
  <c r="CB78" i="8"/>
  <c r="CB212" i="8"/>
  <c r="CB268" i="8"/>
  <c r="CB290" i="8"/>
  <c r="CB284" i="8"/>
  <c r="CB204" i="8"/>
  <c r="CB180" i="8"/>
  <c r="CB76" i="8"/>
  <c r="CB132" i="8"/>
  <c r="CB274" i="8"/>
  <c r="CB100" i="8"/>
  <c r="CB28" i="8"/>
  <c r="CB226" i="8"/>
  <c r="CB162" i="8"/>
  <c r="CB202" i="8"/>
  <c r="CB114" i="8"/>
  <c r="CB232" i="8"/>
  <c r="CB98" i="8"/>
  <c r="CB264" i="8"/>
  <c r="CB24" i="8"/>
  <c r="CB208" i="8"/>
  <c r="CB128" i="8"/>
  <c r="CB160" i="8"/>
  <c r="CB184" i="8"/>
  <c r="CB176" i="8"/>
  <c r="CB64" i="8"/>
  <c r="CB48" i="8"/>
  <c r="CB16" i="8"/>
  <c r="CB222" i="8"/>
  <c r="CB62" i="8"/>
  <c r="CB238" i="8"/>
  <c r="CB182" i="8"/>
  <c r="CB46" i="8"/>
  <c r="CB190" i="8"/>
  <c r="CB118" i="8"/>
  <c r="CB236" i="8"/>
  <c r="CB54" i="8"/>
  <c r="CB156" i="8"/>
  <c r="CB244" i="8"/>
  <c r="CB242" i="8"/>
  <c r="CB276" i="8"/>
  <c r="CB172" i="8"/>
  <c r="CB164" i="8"/>
  <c r="CB36" i="8"/>
  <c r="CB60" i="8"/>
  <c r="CB258" i="8"/>
  <c r="CB84" i="8"/>
  <c r="CB282" i="8"/>
  <c r="CB106" i="8"/>
  <c r="CB138" i="8"/>
  <c r="CB170" i="8"/>
  <c r="CB74" i="8"/>
  <c r="CB250" i="8"/>
  <c r="CB82" i="8"/>
  <c r="CB256" i="8"/>
  <c r="CB50" i="8"/>
  <c r="CB42" i="8"/>
  <c r="CB240" i="8"/>
  <c r="CB144" i="8"/>
  <c r="CB152" i="8"/>
  <c r="CB96" i="8"/>
  <c r="CB120" i="8"/>
  <c r="CB40" i="8"/>
  <c r="CB14" i="8"/>
  <c r="CB6" i="8"/>
  <c r="CD8" i="8"/>
  <c r="CD52" i="8" s="1"/>
  <c r="CC5" i="8"/>
  <c r="CC7" i="8"/>
  <c r="BX9" i="9"/>
  <c r="BY10" i="9"/>
  <c r="BX13" i="9"/>
  <c r="BX12" i="9" s="1"/>
  <c r="BW13" i="9"/>
  <c r="BW12" i="9" s="1"/>
  <c r="CC52" i="8" l="1"/>
  <c r="CC14" i="8"/>
  <c r="CD4" i="8"/>
  <c r="CC270" i="8"/>
  <c r="CC150" i="8"/>
  <c r="CC182" i="8"/>
  <c r="CC102" i="8"/>
  <c r="CC174" i="8"/>
  <c r="CC286" i="8"/>
  <c r="CC222" i="8"/>
  <c r="CC134" i="8"/>
  <c r="CC90" i="8"/>
  <c r="CC276" i="8"/>
  <c r="CC92" i="8"/>
  <c r="CC204" i="8"/>
  <c r="CC70" i="8"/>
  <c r="CC196" i="8"/>
  <c r="CC140" i="8"/>
  <c r="CC186" i="8"/>
  <c r="CC116" i="8"/>
  <c r="CC60" i="8"/>
  <c r="CC250" i="8"/>
  <c r="CC172" i="8"/>
  <c r="CC210" i="8"/>
  <c r="CC202" i="8"/>
  <c r="CC272" i="8"/>
  <c r="CC266" i="8"/>
  <c r="CC218" i="8"/>
  <c r="CC240" i="8"/>
  <c r="CC18" i="8"/>
  <c r="CC34" i="8"/>
  <c r="CC248" i="8"/>
  <c r="CC216" i="8"/>
  <c r="CC48" i="8"/>
  <c r="CC104" i="8"/>
  <c r="CC168" i="8"/>
  <c r="CC80" i="8"/>
  <c r="CC120" i="8"/>
  <c r="CC12" i="8"/>
  <c r="CC254" i="8"/>
  <c r="CC22" i="8"/>
  <c r="CC126" i="8"/>
  <c r="CC94" i="8"/>
  <c r="CC166" i="8"/>
  <c r="CC278" i="8"/>
  <c r="CC206" i="8"/>
  <c r="CC30" i="8"/>
  <c r="CC54" i="8"/>
  <c r="CC188" i="8"/>
  <c r="CC62" i="8"/>
  <c r="CC162" i="8"/>
  <c r="CC292" i="8"/>
  <c r="CC108" i="8"/>
  <c r="CC28" i="8"/>
  <c r="CC154" i="8"/>
  <c r="CC100" i="8"/>
  <c r="CC234" i="8"/>
  <c r="CC156" i="8"/>
  <c r="CC170" i="8"/>
  <c r="CC130" i="8"/>
  <c r="CC146" i="8"/>
  <c r="CC258" i="8"/>
  <c r="CC194" i="8"/>
  <c r="CC58" i="8"/>
  <c r="CC280" i="8"/>
  <c r="CC128" i="8"/>
  <c r="CC208" i="8"/>
  <c r="CC200" i="8"/>
  <c r="CC232" i="8"/>
  <c r="CC72" i="8"/>
  <c r="CC160" i="8"/>
  <c r="CC24" i="8"/>
  <c r="CC32" i="8"/>
  <c r="CC16" i="8"/>
  <c r="CC230" i="8"/>
  <c r="CC268" i="8"/>
  <c r="CC118" i="8"/>
  <c r="CC46" i="8"/>
  <c r="CC158" i="8"/>
  <c r="CC246" i="8"/>
  <c r="CC190" i="8"/>
  <c r="CC244" i="8"/>
  <c r="CC38" i="8"/>
  <c r="CC132" i="8"/>
  <c r="CC260" i="8"/>
  <c r="CC86" i="8"/>
  <c r="CC220" i="8"/>
  <c r="CC76" i="8"/>
  <c r="CC290" i="8"/>
  <c r="CC180" i="8"/>
  <c r="CC84" i="8"/>
  <c r="CC36" i="8"/>
  <c r="CC178" i="8"/>
  <c r="CC44" i="8"/>
  <c r="CC138" i="8"/>
  <c r="CC106" i="8"/>
  <c r="CC122" i="8"/>
  <c r="CC242" i="8"/>
  <c r="CC114" i="8"/>
  <c r="CC42" i="8"/>
  <c r="CC264" i="8"/>
  <c r="CC288" i="8"/>
  <c r="CC88" i="8"/>
  <c r="CC192" i="8"/>
  <c r="CC184" i="8"/>
  <c r="CC224" i="8"/>
  <c r="CC144" i="8"/>
  <c r="CC56" i="8"/>
  <c r="CC214" i="8"/>
  <c r="CC262" i="8"/>
  <c r="CC110" i="8"/>
  <c r="CC198" i="8"/>
  <c r="CC252" i="8"/>
  <c r="CC238" i="8"/>
  <c r="CC142" i="8"/>
  <c r="CC228" i="8"/>
  <c r="CC284" i="8"/>
  <c r="CC124" i="8"/>
  <c r="CC236" i="8"/>
  <c r="CC78" i="8"/>
  <c r="CC212" i="8"/>
  <c r="CC164" i="8"/>
  <c r="CC282" i="8"/>
  <c r="CC148" i="8"/>
  <c r="CC68" i="8"/>
  <c r="CC20" i="8"/>
  <c r="CC136" i="8"/>
  <c r="CC274" i="8"/>
  <c r="CC66" i="8"/>
  <c r="CC82" i="8"/>
  <c r="CC74" i="8"/>
  <c r="CC226" i="8"/>
  <c r="CC98" i="8"/>
  <c r="CC26" i="8"/>
  <c r="CC50" i="8"/>
  <c r="CC256" i="8"/>
  <c r="CC64" i="8"/>
  <c r="CC112" i="8"/>
  <c r="CC152" i="8"/>
  <c r="CC176" i="8"/>
  <c r="CC96" i="8"/>
  <c r="CC40" i="8"/>
  <c r="CC10" i="8"/>
  <c r="CC6" i="8"/>
  <c r="CE8" i="8"/>
  <c r="CE52" i="8" s="1"/>
  <c r="CD7" i="8"/>
  <c r="CD5" i="8"/>
  <c r="BY13" i="9"/>
  <c r="BY12" i="9" s="1"/>
  <c r="BZ10" i="9"/>
  <c r="BY9" i="9"/>
  <c r="CD16" i="8" l="1"/>
  <c r="CE4" i="8"/>
  <c r="CD278" i="8"/>
  <c r="CD222" i="8"/>
  <c r="CD110" i="8"/>
  <c r="CD260" i="8"/>
  <c r="CD46" i="8"/>
  <c r="CD150" i="8"/>
  <c r="CD198" i="8"/>
  <c r="CD142" i="8"/>
  <c r="CD100" i="8"/>
  <c r="CD38" i="8"/>
  <c r="CD228" i="8"/>
  <c r="CD62" i="8"/>
  <c r="CD212" i="8"/>
  <c r="CD84" i="8"/>
  <c r="CD164" i="8"/>
  <c r="CD186" i="8"/>
  <c r="CD248" i="8"/>
  <c r="CD92" i="8"/>
  <c r="CD290" i="8"/>
  <c r="CD132" i="8"/>
  <c r="CD274" i="8"/>
  <c r="CD202" i="8"/>
  <c r="CD266" i="8"/>
  <c r="CD210" i="8"/>
  <c r="CD122" i="8"/>
  <c r="CD98" i="8"/>
  <c r="CD34" i="8"/>
  <c r="CD128" i="8"/>
  <c r="CD88" i="8"/>
  <c r="CD176" i="8"/>
  <c r="CD208" i="8"/>
  <c r="CD104" i="8"/>
  <c r="CD224" i="8"/>
  <c r="CD112" i="8"/>
  <c r="CD120" i="8"/>
  <c r="CD10" i="8"/>
  <c r="CD254" i="8"/>
  <c r="CD214" i="8"/>
  <c r="CD102" i="8"/>
  <c r="CD262" i="8"/>
  <c r="CD276" i="8"/>
  <c r="CD134" i="8"/>
  <c r="CD190" i="8"/>
  <c r="CD30" i="8"/>
  <c r="CD68" i="8"/>
  <c r="CD22" i="8"/>
  <c r="CD196" i="8"/>
  <c r="CD268" i="8"/>
  <c r="CD204" i="8"/>
  <c r="CD242" i="8"/>
  <c r="CD140" i="8"/>
  <c r="CD154" i="8"/>
  <c r="CD172" i="8"/>
  <c r="CD76" i="8"/>
  <c r="CD258" i="8"/>
  <c r="CD146" i="8"/>
  <c r="CD162" i="8"/>
  <c r="CD250" i="8"/>
  <c r="CD194" i="8"/>
  <c r="CD74" i="8"/>
  <c r="CD82" i="8"/>
  <c r="CD280" i="8"/>
  <c r="CD18" i="8"/>
  <c r="CD64" i="8"/>
  <c r="CD136" i="8"/>
  <c r="CD200" i="8"/>
  <c r="CD72" i="8"/>
  <c r="CD192" i="8"/>
  <c r="CD96" i="8"/>
  <c r="CD24" i="8"/>
  <c r="CD12" i="8"/>
  <c r="CD238" i="8"/>
  <c r="CD126" i="8"/>
  <c r="CD94" i="8"/>
  <c r="CD246" i="8"/>
  <c r="CD174" i="8"/>
  <c r="CD286" i="8"/>
  <c r="CD182" i="8"/>
  <c r="CD244" i="8"/>
  <c r="CD226" i="8"/>
  <c r="CD292" i="8"/>
  <c r="CD78" i="8"/>
  <c r="CD252" i="8"/>
  <c r="CD188" i="8"/>
  <c r="CD114" i="8"/>
  <c r="CD108" i="8"/>
  <c r="CD90" i="8"/>
  <c r="CD156" i="8"/>
  <c r="CD36" i="8"/>
  <c r="CD58" i="8"/>
  <c r="CD44" i="8"/>
  <c r="CD106" i="8"/>
  <c r="CD130" i="8"/>
  <c r="CD234" i="8"/>
  <c r="CD178" i="8"/>
  <c r="CD26" i="8"/>
  <c r="CD66" i="8"/>
  <c r="CD216" i="8"/>
  <c r="CD272" i="8"/>
  <c r="CD256" i="8"/>
  <c r="CD56" i="8"/>
  <c r="CD184" i="8"/>
  <c r="CD40" i="8"/>
  <c r="CD160" i="8"/>
  <c r="CD80" i="8"/>
  <c r="CD230" i="8"/>
  <c r="CD118" i="8"/>
  <c r="CD86" i="8"/>
  <c r="CD206" i="8"/>
  <c r="CD166" i="8"/>
  <c r="CD270" i="8"/>
  <c r="CD158" i="8"/>
  <c r="CD220" i="8"/>
  <c r="CD54" i="8"/>
  <c r="CD284" i="8"/>
  <c r="CD70" i="8"/>
  <c r="CD236" i="8"/>
  <c r="CD116" i="8"/>
  <c r="CD180" i="8"/>
  <c r="CD60" i="8"/>
  <c r="CD42" i="8"/>
  <c r="CD124" i="8"/>
  <c r="CD20" i="8"/>
  <c r="CD148" i="8"/>
  <c r="CD28" i="8"/>
  <c r="CD288" i="8"/>
  <c r="CD282" i="8"/>
  <c r="CD218" i="8"/>
  <c r="CD138" i="8"/>
  <c r="CD170" i="8"/>
  <c r="CD50" i="8"/>
  <c r="CD152" i="8"/>
  <c r="CD264" i="8"/>
  <c r="CD232" i="8"/>
  <c r="CD48" i="8"/>
  <c r="CD168" i="8"/>
  <c r="CD240" i="8"/>
  <c r="CD144" i="8"/>
  <c r="CD32" i="8"/>
  <c r="CD14" i="8"/>
  <c r="CD6" i="8"/>
  <c r="CF8" i="8"/>
  <c r="CE7" i="8"/>
  <c r="CE5" i="8"/>
  <c r="CA10" i="9"/>
  <c r="BZ13" i="9" s="1"/>
  <c r="BZ12" i="9" s="1"/>
  <c r="BZ9" i="9"/>
  <c r="CE12" i="8" l="1"/>
  <c r="CF4" i="8"/>
  <c r="CE278" i="8"/>
  <c r="CE118" i="8"/>
  <c r="CE54" i="8"/>
  <c r="CE190" i="8"/>
  <c r="CE254" i="8"/>
  <c r="CE166" i="8"/>
  <c r="CE198" i="8"/>
  <c r="CE268" i="8"/>
  <c r="CE154" i="8"/>
  <c r="CE236" i="8"/>
  <c r="CE284" i="8"/>
  <c r="CE46" i="8"/>
  <c r="CE260" i="8"/>
  <c r="CE180" i="8"/>
  <c r="CE108" i="8"/>
  <c r="CE68" i="8"/>
  <c r="CE242" i="8"/>
  <c r="CE178" i="8"/>
  <c r="CE274" i="8"/>
  <c r="CE148" i="8"/>
  <c r="CE44" i="8"/>
  <c r="CE186" i="8"/>
  <c r="CE192" i="8"/>
  <c r="CE170" i="8"/>
  <c r="CE58" i="8"/>
  <c r="CE146" i="8"/>
  <c r="CE66" i="8"/>
  <c r="CE88" i="8"/>
  <c r="CE18" i="8"/>
  <c r="CE216" i="8"/>
  <c r="CE24" i="8"/>
  <c r="CE232" i="8"/>
  <c r="CE160" i="8"/>
  <c r="CE40" i="8"/>
  <c r="CE104" i="8"/>
  <c r="CE14" i="8"/>
  <c r="CE246" i="8"/>
  <c r="CE110" i="8"/>
  <c r="CE286" i="8"/>
  <c r="CE174" i="8"/>
  <c r="CE238" i="8"/>
  <c r="CE150" i="8"/>
  <c r="CE182" i="8"/>
  <c r="CE212" i="8"/>
  <c r="CE42" i="8"/>
  <c r="CE228" i="8"/>
  <c r="CE252" i="8"/>
  <c r="CE30" i="8"/>
  <c r="CE204" i="8"/>
  <c r="CE172" i="8"/>
  <c r="CE100" i="8"/>
  <c r="CE36" i="8"/>
  <c r="CE234" i="8"/>
  <c r="CE240" i="8"/>
  <c r="CE138" i="8"/>
  <c r="CE76" i="8"/>
  <c r="CE28" i="8"/>
  <c r="CE162" i="8"/>
  <c r="CE128" i="8"/>
  <c r="CE130" i="8"/>
  <c r="CE26" i="8"/>
  <c r="CE106" i="8"/>
  <c r="CE248" i="8"/>
  <c r="CE50" i="8"/>
  <c r="CE280" i="8"/>
  <c r="CE208" i="8"/>
  <c r="CE144" i="8"/>
  <c r="CE224" i="8"/>
  <c r="CE96" i="8"/>
  <c r="CE112" i="8"/>
  <c r="CE48" i="8"/>
  <c r="CE10" i="8"/>
  <c r="CE230" i="8"/>
  <c r="CE102" i="8"/>
  <c r="CE262" i="8"/>
  <c r="CE158" i="8"/>
  <c r="CE222" i="8"/>
  <c r="CE38" i="8"/>
  <c r="CE142" i="8"/>
  <c r="CE196" i="8"/>
  <c r="CE62" i="8"/>
  <c r="CE86" i="8"/>
  <c r="CE220" i="8"/>
  <c r="CE22" i="8"/>
  <c r="CE124" i="8"/>
  <c r="CE132" i="8"/>
  <c r="CE92" i="8"/>
  <c r="CE20" i="8"/>
  <c r="CE226" i="8"/>
  <c r="CE156" i="8"/>
  <c r="CE288" i="8"/>
  <c r="CE60" i="8"/>
  <c r="CE194" i="8"/>
  <c r="CE122" i="8"/>
  <c r="CE250" i="8"/>
  <c r="CE114" i="8"/>
  <c r="CE266" i="8"/>
  <c r="CE90" i="8"/>
  <c r="CE34" i="8"/>
  <c r="CE272" i="8"/>
  <c r="CE264" i="8"/>
  <c r="CE200" i="8"/>
  <c r="CE136" i="8"/>
  <c r="CE176" i="8"/>
  <c r="CE80" i="8"/>
  <c r="CE32" i="8"/>
  <c r="CE126" i="8"/>
  <c r="CE94" i="8"/>
  <c r="CE206" i="8"/>
  <c r="CE276" i="8"/>
  <c r="CE214" i="8"/>
  <c r="CE270" i="8"/>
  <c r="CE134" i="8"/>
  <c r="CE140" i="8"/>
  <c r="CE244" i="8"/>
  <c r="CE78" i="8"/>
  <c r="CE70" i="8"/>
  <c r="CE292" i="8"/>
  <c r="CE188" i="8"/>
  <c r="CE116" i="8"/>
  <c r="CE84" i="8"/>
  <c r="CE282" i="8"/>
  <c r="CE210" i="8"/>
  <c r="CE290" i="8"/>
  <c r="CE164" i="8"/>
  <c r="CE218" i="8"/>
  <c r="CE74" i="8"/>
  <c r="CE202" i="8"/>
  <c r="CE98" i="8"/>
  <c r="CE258" i="8"/>
  <c r="CE82" i="8"/>
  <c r="CE184" i="8"/>
  <c r="CE256" i="8"/>
  <c r="CE152" i="8"/>
  <c r="CE64" i="8"/>
  <c r="CE72" i="8"/>
  <c r="CE168" i="8"/>
  <c r="CE56" i="8"/>
  <c r="CE120" i="8"/>
  <c r="CE16" i="8"/>
  <c r="CE6" i="8"/>
  <c r="CG8" i="8"/>
  <c r="CF5" i="8"/>
  <c r="CF7" i="8"/>
  <c r="CA9" i="9"/>
  <c r="CB10" i="9"/>
  <c r="CF52" i="8" l="1"/>
  <c r="CF42" i="8"/>
  <c r="CG4" i="8"/>
  <c r="CF284" i="8"/>
  <c r="CF12" i="8"/>
  <c r="CF220" i="8"/>
  <c r="CF180" i="8"/>
  <c r="CF100" i="8"/>
  <c r="CF268" i="8"/>
  <c r="CF188" i="8"/>
  <c r="CF132" i="8"/>
  <c r="CF60" i="8"/>
  <c r="CF28" i="8"/>
  <c r="CF198" i="8"/>
  <c r="CF270" i="8"/>
  <c r="CF222" i="8"/>
  <c r="CF150" i="8"/>
  <c r="CF78" i="8"/>
  <c r="CF134" i="8"/>
  <c r="CF102" i="8"/>
  <c r="CF46" i="8"/>
  <c r="CF176" i="8"/>
  <c r="CF216" i="8"/>
  <c r="CF288" i="8"/>
  <c r="CF240" i="8"/>
  <c r="CF136" i="8"/>
  <c r="CF72" i="8"/>
  <c r="CF32" i="8"/>
  <c r="CF112" i="8"/>
  <c r="CF64" i="8"/>
  <c r="CF242" i="8"/>
  <c r="CF266" i="8"/>
  <c r="CF170" i="8"/>
  <c r="CF186" i="8"/>
  <c r="CF114" i="8"/>
  <c r="CF130" i="8"/>
  <c r="CF74" i="8"/>
  <c r="CF82" i="8"/>
  <c r="CF34" i="8"/>
  <c r="CF276" i="8"/>
  <c r="CF292" i="8"/>
  <c r="CF212" i="8"/>
  <c r="CF164" i="8"/>
  <c r="CF84" i="8"/>
  <c r="CF244" i="8"/>
  <c r="CF172" i="8"/>
  <c r="CF124" i="8"/>
  <c r="CF44" i="8"/>
  <c r="CF262" i="8"/>
  <c r="CF190" i="8"/>
  <c r="CF254" i="8"/>
  <c r="CF206" i="8"/>
  <c r="CF126" i="8"/>
  <c r="CF54" i="8"/>
  <c r="CF30" i="8"/>
  <c r="CF86" i="8"/>
  <c r="CF264" i="8"/>
  <c r="CF22" i="8"/>
  <c r="CF200" i="8"/>
  <c r="CF280" i="8"/>
  <c r="CF224" i="8"/>
  <c r="CF120" i="8"/>
  <c r="CF56" i="8"/>
  <c r="CF24" i="8"/>
  <c r="CF96" i="8"/>
  <c r="CF290" i="8"/>
  <c r="CF274" i="8"/>
  <c r="CF234" i="8"/>
  <c r="CF162" i="8"/>
  <c r="CF226" i="8"/>
  <c r="CF98" i="8"/>
  <c r="CF122" i="8"/>
  <c r="CF50" i="8"/>
  <c r="CF58" i="8"/>
  <c r="CF10" i="8"/>
  <c r="CF108" i="8"/>
  <c r="CF252" i="8"/>
  <c r="CF204" i="8"/>
  <c r="CF140" i="8"/>
  <c r="CF68" i="8"/>
  <c r="CF228" i="8"/>
  <c r="CF156" i="8"/>
  <c r="CF92" i="8"/>
  <c r="CF20" i="8"/>
  <c r="CF230" i="8"/>
  <c r="CF182" i="8"/>
  <c r="CF246" i="8"/>
  <c r="CF174" i="8"/>
  <c r="CF110" i="8"/>
  <c r="CF38" i="8"/>
  <c r="CF142" i="8"/>
  <c r="CF70" i="8"/>
  <c r="CF248" i="8"/>
  <c r="CF14" i="8"/>
  <c r="CF192" i="8"/>
  <c r="CF272" i="8"/>
  <c r="CF208" i="8"/>
  <c r="CF104" i="8"/>
  <c r="CF40" i="8"/>
  <c r="CF144" i="8"/>
  <c r="CF80" i="8"/>
  <c r="CF250" i="8"/>
  <c r="CF16" i="8"/>
  <c r="CF202" i="8"/>
  <c r="CF218" i="8"/>
  <c r="CF178" i="8"/>
  <c r="CF154" i="8"/>
  <c r="CF106" i="8"/>
  <c r="CF26" i="8"/>
  <c r="CF36" i="8"/>
  <c r="CF236" i="8"/>
  <c r="CF196" i="8"/>
  <c r="CF116" i="8"/>
  <c r="CF260" i="8"/>
  <c r="CF148" i="8"/>
  <c r="CF76" i="8"/>
  <c r="CF278" i="8"/>
  <c r="CF214" i="8"/>
  <c r="CF286" i="8"/>
  <c r="CF238" i="8"/>
  <c r="CF158" i="8"/>
  <c r="CF94" i="8"/>
  <c r="CF166" i="8"/>
  <c r="CF118" i="8"/>
  <c r="CF62" i="8"/>
  <c r="CF184" i="8"/>
  <c r="CF232" i="8"/>
  <c r="CF168" i="8"/>
  <c r="CF256" i="8"/>
  <c r="CF152" i="8"/>
  <c r="CF88" i="8"/>
  <c r="CF160" i="8"/>
  <c r="CF128" i="8"/>
  <c r="CF48" i="8"/>
  <c r="CF258" i="8"/>
  <c r="CF282" i="8"/>
  <c r="CF194" i="8"/>
  <c r="CF210" i="8"/>
  <c r="CF138" i="8"/>
  <c r="CF146" i="8"/>
  <c r="CF90" i="8"/>
  <c r="CF18" i="8"/>
  <c r="CF66" i="8"/>
  <c r="CF6" i="8"/>
  <c r="CH8" i="8"/>
  <c r="CG7" i="8"/>
  <c r="CG5" i="8"/>
  <c r="CB9" i="9"/>
  <c r="CC10" i="9"/>
  <c r="CA13" i="9"/>
  <c r="CA12" i="9" s="1"/>
  <c r="CG52" i="8" l="1"/>
  <c r="CG42" i="8"/>
  <c r="CH4" i="8"/>
  <c r="CG12" i="8"/>
  <c r="CG212" i="8"/>
  <c r="CG156" i="8"/>
  <c r="CG76" i="8"/>
  <c r="CG180" i="8"/>
  <c r="CG236" i="8"/>
  <c r="CG140" i="8"/>
  <c r="CG68" i="8"/>
  <c r="CG132" i="8"/>
  <c r="CG246" i="8"/>
  <c r="CG190" i="8"/>
  <c r="CG222" i="8"/>
  <c r="CG20" i="8"/>
  <c r="CG166" i="8"/>
  <c r="CG78" i="8"/>
  <c r="CG38" i="8"/>
  <c r="CG86" i="8"/>
  <c r="CG30" i="8"/>
  <c r="CG288" i="8"/>
  <c r="CG200" i="8"/>
  <c r="CG256" i="8"/>
  <c r="CG184" i="8"/>
  <c r="CG152" i="8"/>
  <c r="CG104" i="8"/>
  <c r="CG40" i="8"/>
  <c r="CG112" i="8"/>
  <c r="CG24" i="8"/>
  <c r="CG258" i="8"/>
  <c r="CG250" i="8"/>
  <c r="CG178" i="8"/>
  <c r="CG170" i="8"/>
  <c r="CG122" i="8"/>
  <c r="CG130" i="8"/>
  <c r="CG66" i="8"/>
  <c r="CG26" i="8"/>
  <c r="CG18" i="8"/>
  <c r="CG292" i="8"/>
  <c r="CG196" i="8"/>
  <c r="CG124" i="8"/>
  <c r="CG60" i="8"/>
  <c r="CG276" i="8"/>
  <c r="CG220" i="8"/>
  <c r="CG116" i="8"/>
  <c r="CG270" i="8"/>
  <c r="CG230" i="8"/>
  <c r="CG182" i="8"/>
  <c r="CG214" i="8"/>
  <c r="CG286" i="8"/>
  <c r="CG126" i="8"/>
  <c r="CG150" i="8"/>
  <c r="CG158" i="8"/>
  <c r="CG70" i="8"/>
  <c r="CG272" i="8"/>
  <c r="CG264" i="8"/>
  <c r="CG22" i="8"/>
  <c r="CG232" i="8"/>
  <c r="CG176" i="8"/>
  <c r="CG64" i="8"/>
  <c r="CG88" i="8"/>
  <c r="CG32" i="8"/>
  <c r="CG96" i="8"/>
  <c r="CG16" i="8"/>
  <c r="CG274" i="8"/>
  <c r="CG234" i="8"/>
  <c r="CG218" i="8"/>
  <c r="CG226" i="8"/>
  <c r="CG106" i="8"/>
  <c r="CG154" i="8"/>
  <c r="CG50" i="8"/>
  <c r="CG58" i="8"/>
  <c r="CG10" i="8"/>
  <c r="CG244" i="8"/>
  <c r="CG188" i="8"/>
  <c r="CG108" i="8"/>
  <c r="CG44" i="8"/>
  <c r="CG260" i="8"/>
  <c r="CG204" i="8"/>
  <c r="CG100" i="8"/>
  <c r="CG284" i="8"/>
  <c r="CG262" i="8"/>
  <c r="CG206" i="8"/>
  <c r="CG28" i="8"/>
  <c r="CG198" i="8"/>
  <c r="CG278" i="8"/>
  <c r="CG110" i="8"/>
  <c r="CG134" i="8"/>
  <c r="CG118" i="8"/>
  <c r="CG62" i="8"/>
  <c r="CG240" i="8"/>
  <c r="CG248" i="8"/>
  <c r="CG14" i="8"/>
  <c r="CG216" i="8"/>
  <c r="CG168" i="8"/>
  <c r="CG136" i="8"/>
  <c r="CG72" i="8"/>
  <c r="CG144" i="8"/>
  <c r="CG80" i="8"/>
  <c r="CG290" i="8"/>
  <c r="CG242" i="8"/>
  <c r="CG202" i="8"/>
  <c r="CG210" i="8"/>
  <c r="CG162" i="8"/>
  <c r="CG90" i="8"/>
  <c r="CG114" i="8"/>
  <c r="CG34" i="8"/>
  <c r="CG228" i="8"/>
  <c r="CG164" i="8"/>
  <c r="CG92" i="8"/>
  <c r="CG268" i="8"/>
  <c r="CG252" i="8"/>
  <c r="CG148" i="8"/>
  <c r="CG84" i="8"/>
  <c r="CG172" i="8"/>
  <c r="CG254" i="8"/>
  <c r="CG36" i="8"/>
  <c r="CG238" i="8"/>
  <c r="CG174" i="8"/>
  <c r="CG142" i="8"/>
  <c r="CG94" i="8"/>
  <c r="CG54" i="8"/>
  <c r="CG102" i="8"/>
  <c r="CG46" i="8"/>
  <c r="CG224" i="8"/>
  <c r="CG208" i="8"/>
  <c r="CG280" i="8"/>
  <c r="CG192" i="8"/>
  <c r="CG160" i="8"/>
  <c r="CG120" i="8"/>
  <c r="CG56" i="8"/>
  <c r="CG128" i="8"/>
  <c r="CG48" i="8"/>
  <c r="CG282" i="8"/>
  <c r="CG266" i="8"/>
  <c r="CG194" i="8"/>
  <c r="CG186" i="8"/>
  <c r="CG138" i="8"/>
  <c r="CG146" i="8"/>
  <c r="CG98" i="8"/>
  <c r="CG74" i="8"/>
  <c r="CG82" i="8"/>
  <c r="CG6" i="8"/>
  <c r="CI8" i="8"/>
  <c r="CH7" i="8"/>
  <c r="CH5" i="8"/>
  <c r="CC9" i="9"/>
  <c r="CD10" i="9"/>
  <c r="CB13" i="9"/>
  <c r="CB12" i="9" s="1"/>
  <c r="CH52" i="8" l="1"/>
  <c r="CH10" i="8"/>
  <c r="CI4" i="8"/>
  <c r="CH278" i="8"/>
  <c r="CH198" i="8"/>
  <c r="CH70" i="8"/>
  <c r="CH230" i="8"/>
  <c r="CH286" i="8"/>
  <c r="CH126" i="8"/>
  <c r="CH94" i="8"/>
  <c r="CH182" i="8"/>
  <c r="CH212" i="8"/>
  <c r="CH46" i="8"/>
  <c r="CH228" i="8"/>
  <c r="CH54" i="8"/>
  <c r="CH148" i="8"/>
  <c r="CH68" i="8"/>
  <c r="CH236" i="8"/>
  <c r="CH282" i="8"/>
  <c r="CH28" i="8"/>
  <c r="CH114" i="8"/>
  <c r="CH146" i="8"/>
  <c r="CH76" i="8"/>
  <c r="CH154" i="8"/>
  <c r="CH210" i="8"/>
  <c r="CH250" i="8"/>
  <c r="CH162" i="8"/>
  <c r="CH74" i="8"/>
  <c r="CH256" i="8"/>
  <c r="CH58" i="8"/>
  <c r="CH248" i="8"/>
  <c r="CH18" i="8"/>
  <c r="CH200" i="8"/>
  <c r="CH136" i="8"/>
  <c r="CH160" i="8"/>
  <c r="CH104" i="8"/>
  <c r="CH56" i="8"/>
  <c r="CH24" i="8"/>
  <c r="CH14" i="8"/>
  <c r="CH6" i="8"/>
  <c r="CH254" i="8"/>
  <c r="CH190" i="8"/>
  <c r="CH276" i="8"/>
  <c r="CH214" i="8"/>
  <c r="CH270" i="8"/>
  <c r="CH118" i="8"/>
  <c r="CH86" i="8"/>
  <c r="CH166" i="8"/>
  <c r="CH196" i="8"/>
  <c r="CH30" i="8"/>
  <c r="CH204" i="8"/>
  <c r="CH38" i="8"/>
  <c r="CH116" i="8"/>
  <c r="CH226" i="8"/>
  <c r="CH220" i="8"/>
  <c r="CH180" i="8"/>
  <c r="CH274" i="8"/>
  <c r="CH140" i="8"/>
  <c r="CH124" i="8"/>
  <c r="CH36" i="8"/>
  <c r="CH90" i="8"/>
  <c r="CH170" i="8"/>
  <c r="CH234" i="8"/>
  <c r="CH138" i="8"/>
  <c r="CH66" i="8"/>
  <c r="CH208" i="8"/>
  <c r="CH42" i="8"/>
  <c r="CH144" i="8"/>
  <c r="CH272" i="8"/>
  <c r="CH192" i="8"/>
  <c r="CH64" i="8"/>
  <c r="CH216" i="8"/>
  <c r="CH96" i="8"/>
  <c r="CH40" i="8"/>
  <c r="CH48" i="8"/>
  <c r="CH16" i="8"/>
  <c r="CH246" i="8"/>
  <c r="CH142" i="8"/>
  <c r="CH252" i="8"/>
  <c r="CH174" i="8"/>
  <c r="CH238" i="8"/>
  <c r="CH110" i="8"/>
  <c r="CH78" i="8"/>
  <c r="CH158" i="8"/>
  <c r="CH44" i="8"/>
  <c r="CH268" i="8"/>
  <c r="CH132" i="8"/>
  <c r="CH284" i="8"/>
  <c r="CH108" i="8"/>
  <c r="CH62" i="8"/>
  <c r="CH172" i="8"/>
  <c r="CH164" i="8"/>
  <c r="CH258" i="8"/>
  <c r="CH100" i="8"/>
  <c r="CH98" i="8"/>
  <c r="CH266" i="8"/>
  <c r="CH106" i="8"/>
  <c r="CH194" i="8"/>
  <c r="CH130" i="8"/>
  <c r="CH280" i="8"/>
  <c r="CH152" i="8"/>
  <c r="CH26" i="8"/>
  <c r="CH50" i="8"/>
  <c r="CH240" i="8"/>
  <c r="CH184" i="8"/>
  <c r="CH232" i="8"/>
  <c r="CH128" i="8"/>
  <c r="CH88" i="8"/>
  <c r="CH80" i="8"/>
  <c r="CH222" i="8"/>
  <c r="CH134" i="8"/>
  <c r="CH262" i="8"/>
  <c r="CH150" i="8"/>
  <c r="CH206" i="8"/>
  <c r="CH102" i="8"/>
  <c r="CH22" i="8"/>
  <c r="CH292" i="8"/>
  <c r="CH290" i="8"/>
  <c r="CH260" i="8"/>
  <c r="CH20" i="8"/>
  <c r="CH188" i="8"/>
  <c r="CH84" i="8"/>
  <c r="CH244" i="8"/>
  <c r="CH60" i="8"/>
  <c r="CH156" i="8"/>
  <c r="CH202" i="8"/>
  <c r="CH218" i="8"/>
  <c r="CH92" i="8"/>
  <c r="CH186" i="8"/>
  <c r="CH242" i="8"/>
  <c r="CH82" i="8"/>
  <c r="CH178" i="8"/>
  <c r="CH122" i="8"/>
  <c r="CH264" i="8"/>
  <c r="CH120" i="8"/>
  <c r="CH288" i="8"/>
  <c r="CH34" i="8"/>
  <c r="CH224" i="8"/>
  <c r="CH168" i="8"/>
  <c r="CH176" i="8"/>
  <c r="CH112" i="8"/>
  <c r="CH72" i="8"/>
  <c r="CH32" i="8"/>
  <c r="CH12" i="8"/>
  <c r="CJ8" i="8"/>
  <c r="CI7" i="8"/>
  <c r="CI5" i="8"/>
  <c r="CE10" i="9"/>
  <c r="CD13" i="9" s="1"/>
  <c r="CD12" i="9" s="1"/>
  <c r="CD9" i="9"/>
  <c r="CC13" i="9"/>
  <c r="CC12" i="9" s="1"/>
  <c r="CI52" i="8" l="1"/>
  <c r="CI10" i="8"/>
  <c r="CJ4" i="8"/>
  <c r="CI246" i="8"/>
  <c r="CI166" i="8"/>
  <c r="CI254" i="8"/>
  <c r="CI70" i="8"/>
  <c r="CI198" i="8"/>
  <c r="CI110" i="8"/>
  <c r="CI78" i="8"/>
  <c r="CI230" i="8"/>
  <c r="CI236" i="8"/>
  <c r="CI252" i="8"/>
  <c r="CI244" i="8"/>
  <c r="CI76" i="8"/>
  <c r="CI30" i="8"/>
  <c r="CI196" i="8"/>
  <c r="CI132" i="8"/>
  <c r="CI28" i="8"/>
  <c r="CI242" i="8"/>
  <c r="CI68" i="8"/>
  <c r="CI60" i="8"/>
  <c r="CI178" i="8"/>
  <c r="CI74" i="8"/>
  <c r="CI274" i="8"/>
  <c r="CI98" i="8"/>
  <c r="CI226" i="8"/>
  <c r="CI154" i="8"/>
  <c r="CI256" i="8"/>
  <c r="CI42" i="8"/>
  <c r="CI34" i="8"/>
  <c r="CI224" i="8"/>
  <c r="CI168" i="8"/>
  <c r="CI24" i="8"/>
  <c r="CI120" i="8"/>
  <c r="CI72" i="8"/>
  <c r="CI112" i="8"/>
  <c r="CI32" i="8"/>
  <c r="CI12" i="8"/>
  <c r="CI6" i="8"/>
  <c r="CI222" i="8"/>
  <c r="CI150" i="8"/>
  <c r="CI238" i="8"/>
  <c r="CI54" i="8"/>
  <c r="CI158" i="8"/>
  <c r="CI102" i="8"/>
  <c r="CI276" i="8"/>
  <c r="CI214" i="8"/>
  <c r="CI124" i="8"/>
  <c r="CI212" i="8"/>
  <c r="CI220" i="8"/>
  <c r="CI36" i="8"/>
  <c r="CI22" i="8"/>
  <c r="CI172" i="8"/>
  <c r="CI108" i="8"/>
  <c r="CI20" i="8"/>
  <c r="CI116" i="8"/>
  <c r="CI138" i="8"/>
  <c r="CI18" i="8"/>
  <c r="CI146" i="8"/>
  <c r="CI288" i="8"/>
  <c r="CI186" i="8"/>
  <c r="CI82" i="8"/>
  <c r="CI218" i="8"/>
  <c r="CI106" i="8"/>
  <c r="CI232" i="8"/>
  <c r="CI26" i="8"/>
  <c r="CI264" i="8"/>
  <c r="CI216" i="8"/>
  <c r="CI136" i="8"/>
  <c r="CI160" i="8"/>
  <c r="CI128" i="8"/>
  <c r="CI56" i="8"/>
  <c r="CI96" i="8"/>
  <c r="CI16" i="8"/>
  <c r="CI206" i="8"/>
  <c r="CI142" i="8"/>
  <c r="CI182" i="8"/>
  <c r="CI292" i="8"/>
  <c r="CI126" i="8"/>
  <c r="CI94" i="8"/>
  <c r="CI278" i="8"/>
  <c r="CI190" i="8"/>
  <c r="CI92" i="8"/>
  <c r="CI188" i="8"/>
  <c r="CI204" i="8"/>
  <c r="CI62" i="8"/>
  <c r="CI260" i="8"/>
  <c r="CI156" i="8"/>
  <c r="CI266" i="8"/>
  <c r="CI100" i="8"/>
  <c r="CI164" i="8"/>
  <c r="CI210" i="8"/>
  <c r="CI122" i="8"/>
  <c r="CI280" i="8"/>
  <c r="CI170" i="8"/>
  <c r="CI258" i="8"/>
  <c r="CI202" i="8"/>
  <c r="CI90" i="8"/>
  <c r="CI58" i="8"/>
  <c r="CI272" i="8"/>
  <c r="CI184" i="8"/>
  <c r="CI200" i="8"/>
  <c r="CI208" i="8"/>
  <c r="CI152" i="8"/>
  <c r="CI104" i="8"/>
  <c r="CI48" i="8"/>
  <c r="CI80" i="8"/>
  <c r="CI286" i="8"/>
  <c r="CI174" i="8"/>
  <c r="CI270" i="8"/>
  <c r="CI134" i="8"/>
  <c r="CI284" i="8"/>
  <c r="CI118" i="8"/>
  <c r="CI86" i="8"/>
  <c r="CI262" i="8"/>
  <c r="CI38" i="8"/>
  <c r="CI290" i="8"/>
  <c r="CI268" i="8"/>
  <c r="CI180" i="8"/>
  <c r="CI46" i="8"/>
  <c r="CI228" i="8"/>
  <c r="CI148" i="8"/>
  <c r="CI44" i="8"/>
  <c r="CI250" i="8"/>
  <c r="CI84" i="8"/>
  <c r="CI140" i="8"/>
  <c r="CI194" i="8"/>
  <c r="CI114" i="8"/>
  <c r="CI282" i="8"/>
  <c r="CI130" i="8"/>
  <c r="CI234" i="8"/>
  <c r="CI162" i="8"/>
  <c r="CI66" i="8"/>
  <c r="CI50" i="8"/>
  <c r="CI248" i="8"/>
  <c r="CI240" i="8"/>
  <c r="CI176" i="8"/>
  <c r="CI192" i="8"/>
  <c r="CI144" i="8"/>
  <c r="CI88" i="8"/>
  <c r="CI40" i="8"/>
  <c r="CI64" i="8"/>
  <c r="CI14" i="8"/>
  <c r="CK8" i="8"/>
  <c r="CK52" i="8" s="1"/>
  <c r="CJ5" i="8"/>
  <c r="CJ7" i="8"/>
  <c r="CE9" i="9"/>
  <c r="CF10" i="9"/>
  <c r="CE13" i="9"/>
  <c r="CE12" i="9" s="1"/>
  <c r="CJ52" i="8" l="1"/>
  <c r="CJ10" i="8"/>
  <c r="CK4" i="8"/>
  <c r="CJ278" i="8"/>
  <c r="CJ158" i="8"/>
  <c r="CJ126" i="8"/>
  <c r="CJ94" i="8"/>
  <c r="CJ230" i="8"/>
  <c r="CJ142" i="8"/>
  <c r="CJ222" i="8"/>
  <c r="CJ244" i="8"/>
  <c r="CJ204" i="8"/>
  <c r="CJ252" i="8"/>
  <c r="CJ86" i="8"/>
  <c r="CJ30" i="8"/>
  <c r="CJ236" i="8"/>
  <c r="CJ172" i="8"/>
  <c r="CJ100" i="8"/>
  <c r="CJ36" i="8"/>
  <c r="CJ170" i="8"/>
  <c r="CJ82" i="8"/>
  <c r="CJ92" i="8"/>
  <c r="CJ28" i="8"/>
  <c r="CJ74" i="8"/>
  <c r="CJ186" i="8"/>
  <c r="CJ114" i="8"/>
  <c r="CJ258" i="8"/>
  <c r="CJ218" i="8"/>
  <c r="CJ66" i="8"/>
  <c r="CJ26" i="8"/>
  <c r="CJ34" i="8"/>
  <c r="CJ216" i="8"/>
  <c r="CJ200" i="8"/>
  <c r="CJ224" i="8"/>
  <c r="CJ56" i="8"/>
  <c r="CJ32" i="8"/>
  <c r="CJ104" i="8"/>
  <c r="CJ64" i="8"/>
  <c r="CJ16" i="8"/>
  <c r="CJ246" i="8"/>
  <c r="CJ134" i="8"/>
  <c r="CJ118" i="8"/>
  <c r="CJ54" i="8"/>
  <c r="CJ206" i="8"/>
  <c r="CJ270" i="8"/>
  <c r="CJ214" i="8"/>
  <c r="CJ228" i="8"/>
  <c r="CJ266" i="8"/>
  <c r="CJ196" i="8"/>
  <c r="CJ78" i="8"/>
  <c r="CJ284" i="8"/>
  <c r="CJ108" i="8"/>
  <c r="CJ164" i="8"/>
  <c r="CJ84" i="8"/>
  <c r="CJ20" i="8"/>
  <c r="CJ106" i="8"/>
  <c r="CJ272" i="8"/>
  <c r="CJ76" i="8"/>
  <c r="CJ282" i="8"/>
  <c r="CJ290" i="8"/>
  <c r="CJ154" i="8"/>
  <c r="CJ98" i="8"/>
  <c r="CJ242" i="8"/>
  <c r="CJ162" i="8"/>
  <c r="CJ58" i="8"/>
  <c r="CJ18" i="8"/>
  <c r="CJ280" i="8"/>
  <c r="CJ176" i="8"/>
  <c r="CJ192" i="8"/>
  <c r="CJ208" i="8"/>
  <c r="CJ40" i="8"/>
  <c r="CJ136" i="8"/>
  <c r="CJ96" i="8"/>
  <c r="CJ48" i="8"/>
  <c r="CJ14" i="8"/>
  <c r="CJ6" i="8"/>
  <c r="CJ174" i="8"/>
  <c r="CJ262" i="8"/>
  <c r="CJ110" i="8"/>
  <c r="CJ22" i="8"/>
  <c r="CJ198" i="8"/>
  <c r="CJ254" i="8"/>
  <c r="CJ150" i="8"/>
  <c r="CJ220" i="8"/>
  <c r="CJ62" i="8"/>
  <c r="CJ132" i="8"/>
  <c r="CJ70" i="8"/>
  <c r="CJ276" i="8"/>
  <c r="CJ188" i="8"/>
  <c r="CJ140" i="8"/>
  <c r="CJ68" i="8"/>
  <c r="CJ274" i="8"/>
  <c r="CJ148" i="8"/>
  <c r="CJ156" i="8"/>
  <c r="CJ202" i="8"/>
  <c r="CJ210" i="8"/>
  <c r="CJ138" i="8"/>
  <c r="CJ288" i="8"/>
  <c r="CJ234" i="8"/>
  <c r="CJ146" i="8"/>
  <c r="CJ50" i="8"/>
  <c r="CJ264" i="8"/>
  <c r="CJ248" i="8"/>
  <c r="CJ152" i="8"/>
  <c r="CJ168" i="8"/>
  <c r="CJ184" i="8"/>
  <c r="CJ24" i="8"/>
  <c r="CJ128" i="8"/>
  <c r="CJ88" i="8"/>
  <c r="CJ166" i="8"/>
  <c r="CJ190" i="8"/>
  <c r="CJ102" i="8"/>
  <c r="CJ286" i="8"/>
  <c r="CJ182" i="8"/>
  <c r="CJ238" i="8"/>
  <c r="CJ38" i="8"/>
  <c r="CJ212" i="8"/>
  <c r="CJ292" i="8"/>
  <c r="CJ260" i="8"/>
  <c r="CJ46" i="8"/>
  <c r="CJ268" i="8"/>
  <c r="CJ180" i="8"/>
  <c r="CJ116" i="8"/>
  <c r="CJ60" i="8"/>
  <c r="CJ250" i="8"/>
  <c r="CJ178" i="8"/>
  <c r="CJ124" i="8"/>
  <c r="CJ44" i="8"/>
  <c r="CJ122" i="8"/>
  <c r="CJ194" i="8"/>
  <c r="CJ130" i="8"/>
  <c r="CJ240" i="8"/>
  <c r="CJ226" i="8"/>
  <c r="CJ90" i="8"/>
  <c r="CJ42" i="8"/>
  <c r="CJ256" i="8"/>
  <c r="CJ232" i="8"/>
  <c r="CJ80" i="8"/>
  <c r="CJ144" i="8"/>
  <c r="CJ160" i="8"/>
  <c r="CJ120" i="8"/>
  <c r="CJ112" i="8"/>
  <c r="CJ72" i="8"/>
  <c r="CJ12" i="8"/>
  <c r="CL8" i="8"/>
  <c r="CL52" i="8" s="1"/>
  <c r="CK5" i="8"/>
  <c r="CK7" i="8"/>
  <c r="CG10" i="9"/>
  <c r="CF9" i="9"/>
  <c r="CK16" i="8" l="1"/>
  <c r="CL4" i="8"/>
  <c r="CK6" i="8"/>
  <c r="CK254" i="8"/>
  <c r="CK166" i="8"/>
  <c r="CK78" i="8"/>
  <c r="CK222" i="8"/>
  <c r="CK268" i="8"/>
  <c r="CK126" i="8"/>
  <c r="CK94" i="8"/>
  <c r="CK252" i="8"/>
  <c r="CK22" i="8"/>
  <c r="CK46" i="8"/>
  <c r="CK228" i="8"/>
  <c r="CK38" i="8"/>
  <c r="CK196" i="8"/>
  <c r="CK148" i="8"/>
  <c r="CK68" i="8"/>
  <c r="CK20" i="8"/>
  <c r="CK170" i="8"/>
  <c r="CK202" i="8"/>
  <c r="CK132" i="8"/>
  <c r="CK60" i="8"/>
  <c r="CK194" i="8"/>
  <c r="CK138" i="8"/>
  <c r="CK282" i="8"/>
  <c r="CK90" i="8"/>
  <c r="CK266" i="8"/>
  <c r="CK264" i="8"/>
  <c r="CK152" i="8"/>
  <c r="CK26" i="8"/>
  <c r="CK248" i="8"/>
  <c r="CK208" i="8"/>
  <c r="CK64" i="8"/>
  <c r="CK200" i="8"/>
  <c r="CK48" i="8"/>
  <c r="CK72" i="8"/>
  <c r="CK80" i="8"/>
  <c r="CK14" i="8"/>
  <c r="CK230" i="8"/>
  <c r="CK150" i="8"/>
  <c r="CK286" i="8"/>
  <c r="CK198" i="8"/>
  <c r="CK278" i="8"/>
  <c r="CK118" i="8"/>
  <c r="CK270" i="8"/>
  <c r="CK204" i="8"/>
  <c r="CK292" i="8"/>
  <c r="CK30" i="8"/>
  <c r="CK212" i="8"/>
  <c r="CK284" i="8"/>
  <c r="CK172" i="8"/>
  <c r="CK116" i="8"/>
  <c r="CK290" i="8"/>
  <c r="CK168" i="8"/>
  <c r="CK114" i="8"/>
  <c r="CK124" i="8"/>
  <c r="CK36" i="8"/>
  <c r="CK178" i="8"/>
  <c r="CK98" i="8"/>
  <c r="CK258" i="8"/>
  <c r="CK66" i="8"/>
  <c r="CK242" i="8"/>
  <c r="CK288" i="8"/>
  <c r="CK136" i="8"/>
  <c r="CK280" i="8"/>
  <c r="CK192" i="8"/>
  <c r="CK176" i="8"/>
  <c r="CK240" i="8"/>
  <c r="CK120" i="8"/>
  <c r="CK40" i="8"/>
  <c r="CK32" i="8"/>
  <c r="CK12" i="8"/>
  <c r="CK214" i="8"/>
  <c r="CK134" i="8"/>
  <c r="CK246" i="8"/>
  <c r="CK190" i="8"/>
  <c r="CK206" i="8"/>
  <c r="CK110" i="8"/>
  <c r="CK182" i="8"/>
  <c r="CK180" i="8"/>
  <c r="CK188" i="8"/>
  <c r="CK244" i="8"/>
  <c r="CK250" i="8"/>
  <c r="CK260" i="8"/>
  <c r="CK122" i="8"/>
  <c r="CK100" i="8"/>
  <c r="CK44" i="8"/>
  <c r="CK218" i="8"/>
  <c r="CK140" i="8"/>
  <c r="CK74" i="8"/>
  <c r="CK92" i="8"/>
  <c r="CK234" i="8"/>
  <c r="CK162" i="8"/>
  <c r="CK82" i="8"/>
  <c r="CK130" i="8"/>
  <c r="CK184" i="8"/>
  <c r="CK226" i="8"/>
  <c r="CK272" i="8"/>
  <c r="CK58" i="8"/>
  <c r="CK34" i="8"/>
  <c r="CK112" i="8"/>
  <c r="CK160" i="8"/>
  <c r="CK224" i="8"/>
  <c r="CK104" i="8"/>
  <c r="CK128" i="8"/>
  <c r="CK24" i="8"/>
  <c r="CK262" i="8"/>
  <c r="CK174" i="8"/>
  <c r="CK86" i="8"/>
  <c r="CK238" i="8"/>
  <c r="CK158" i="8"/>
  <c r="CK142" i="8"/>
  <c r="CK102" i="8"/>
  <c r="CK276" i="8"/>
  <c r="CK70" i="8"/>
  <c r="CK62" i="8"/>
  <c r="CK236" i="8"/>
  <c r="CK54" i="8"/>
  <c r="CK220" i="8"/>
  <c r="CK164" i="8"/>
  <c r="CK84" i="8"/>
  <c r="CK28" i="8"/>
  <c r="CK186" i="8"/>
  <c r="CK108" i="8"/>
  <c r="CK156" i="8"/>
  <c r="CK76" i="8"/>
  <c r="CK210" i="8"/>
  <c r="CK154" i="8"/>
  <c r="CK50" i="8"/>
  <c r="CK106" i="8"/>
  <c r="CK274" i="8"/>
  <c r="CK146" i="8"/>
  <c r="CK256" i="8"/>
  <c r="CK42" i="8"/>
  <c r="CK18" i="8"/>
  <c r="CK232" i="8"/>
  <c r="CK144" i="8"/>
  <c r="CK216" i="8"/>
  <c r="CK56" i="8"/>
  <c r="CK88" i="8"/>
  <c r="CK96" i="8"/>
  <c r="CK10" i="8"/>
  <c r="CM8" i="8"/>
  <c r="CL7" i="8"/>
  <c r="CL5" i="8"/>
  <c r="CG9" i="9"/>
  <c r="CH10" i="9"/>
  <c r="CF13" i="9"/>
  <c r="CF12" i="9" s="1"/>
  <c r="CL14" i="8" l="1"/>
  <c r="CM4" i="8"/>
  <c r="CL6" i="8"/>
  <c r="CL222" i="8"/>
  <c r="CL292" i="8"/>
  <c r="CL206" i="8"/>
  <c r="CL86" i="8"/>
  <c r="CL190" i="8"/>
  <c r="CL62" i="8"/>
  <c r="CL230" i="8"/>
  <c r="CL102" i="8"/>
  <c r="CL180" i="8"/>
  <c r="CL276" i="8"/>
  <c r="CL204" i="8"/>
  <c r="CL46" i="8"/>
  <c r="CL212" i="8"/>
  <c r="CL54" i="8"/>
  <c r="CL200" i="8"/>
  <c r="CL28" i="8"/>
  <c r="CL148" i="8"/>
  <c r="CL74" i="8"/>
  <c r="CL108" i="8"/>
  <c r="CL170" i="8"/>
  <c r="CL114" i="8"/>
  <c r="CL218" i="8"/>
  <c r="CL90" i="8"/>
  <c r="CL258" i="8"/>
  <c r="CL178" i="8"/>
  <c r="CL288" i="8"/>
  <c r="CL280" i="8"/>
  <c r="CL240" i="8"/>
  <c r="CL176" i="8"/>
  <c r="CL168" i="8"/>
  <c r="CL144" i="8"/>
  <c r="CL128" i="8"/>
  <c r="CL96" i="8"/>
  <c r="CL40" i="8"/>
  <c r="CL12" i="8"/>
  <c r="CL214" i="8"/>
  <c r="CL286" i="8"/>
  <c r="CL182" i="8"/>
  <c r="CL78" i="8"/>
  <c r="CL174" i="8"/>
  <c r="CL260" i="8"/>
  <c r="CL126" i="8"/>
  <c r="CL94" i="8"/>
  <c r="CL60" i="8"/>
  <c r="CL268" i="8"/>
  <c r="CL196" i="8"/>
  <c r="CL30" i="8"/>
  <c r="CL140" i="8"/>
  <c r="CL38" i="8"/>
  <c r="CL124" i="8"/>
  <c r="CL20" i="8"/>
  <c r="CL132" i="8"/>
  <c r="CL172" i="8"/>
  <c r="CL100" i="8"/>
  <c r="CL266" i="8"/>
  <c r="CL154" i="8"/>
  <c r="CL98" i="8"/>
  <c r="CL186" i="8"/>
  <c r="CL82" i="8"/>
  <c r="CL242" i="8"/>
  <c r="CL18" i="8"/>
  <c r="CL50" i="8"/>
  <c r="CL264" i="8"/>
  <c r="CL216" i="8"/>
  <c r="CL224" i="8"/>
  <c r="CL160" i="8"/>
  <c r="CL120" i="8"/>
  <c r="CL104" i="8"/>
  <c r="CL80" i="8"/>
  <c r="CL24" i="8"/>
  <c r="CL16" i="8"/>
  <c r="CL198" i="8"/>
  <c r="CL278" i="8"/>
  <c r="CL150" i="8"/>
  <c r="CL262" i="8"/>
  <c r="CL158" i="8"/>
  <c r="CL270" i="8"/>
  <c r="CL118" i="8"/>
  <c r="CL244" i="8"/>
  <c r="CL44" i="8"/>
  <c r="CL236" i="8"/>
  <c r="CL290" i="8"/>
  <c r="CL22" i="8"/>
  <c r="CL122" i="8"/>
  <c r="CL228" i="8"/>
  <c r="CL92" i="8"/>
  <c r="CL146" i="8"/>
  <c r="CL250" i="8"/>
  <c r="CL164" i="8"/>
  <c r="CL84" i="8"/>
  <c r="CL210" i="8"/>
  <c r="CL138" i="8"/>
  <c r="CL34" i="8"/>
  <c r="CL162" i="8"/>
  <c r="CL66" i="8"/>
  <c r="CL234" i="8"/>
  <c r="CL152" i="8"/>
  <c r="CL42" i="8"/>
  <c r="CL256" i="8"/>
  <c r="CL192" i="8"/>
  <c r="CL232" i="8"/>
  <c r="CL136" i="8"/>
  <c r="CL112" i="8"/>
  <c r="CL88" i="8"/>
  <c r="CL64" i="8"/>
  <c r="CL166" i="8"/>
  <c r="CL246" i="8"/>
  <c r="CL134" i="8"/>
  <c r="CL254" i="8"/>
  <c r="CL142" i="8"/>
  <c r="CL238" i="8"/>
  <c r="CL110" i="8"/>
  <c r="CL188" i="8"/>
  <c r="CL284" i="8"/>
  <c r="CL220" i="8"/>
  <c r="CL282" i="8"/>
  <c r="CL252" i="8"/>
  <c r="CL70" i="8"/>
  <c r="CL36" i="8"/>
  <c r="CL76" i="8"/>
  <c r="CL156" i="8"/>
  <c r="CL202" i="8"/>
  <c r="CL116" i="8"/>
  <c r="CL68" i="8"/>
  <c r="CL194" i="8"/>
  <c r="CL130" i="8"/>
  <c r="CL274" i="8"/>
  <c r="CL106" i="8"/>
  <c r="CL58" i="8"/>
  <c r="CL226" i="8"/>
  <c r="CL272" i="8"/>
  <c r="CL26" i="8"/>
  <c r="CL248" i="8"/>
  <c r="CL184" i="8"/>
  <c r="CL208" i="8"/>
  <c r="CL32" i="8"/>
  <c r="CL48" i="8"/>
  <c r="CL72" i="8"/>
  <c r="CL56" i="8"/>
  <c r="CL10" i="8"/>
  <c r="CN8" i="8"/>
  <c r="CM7" i="8"/>
  <c r="CM5" i="8"/>
  <c r="CI10" i="9"/>
  <c r="CH9" i="9"/>
  <c r="CH13" i="9"/>
  <c r="CH12" i="9" s="1"/>
  <c r="CG13" i="9"/>
  <c r="CG12" i="9" s="1"/>
  <c r="CM52" i="8" l="1"/>
  <c r="CM10" i="8"/>
  <c r="CN4" i="8"/>
  <c r="CM188" i="8"/>
  <c r="CM180" i="8"/>
  <c r="CM220" i="8"/>
  <c r="CM230" i="8"/>
  <c r="CM134" i="8"/>
  <c r="CM110" i="8"/>
  <c r="CM168" i="8"/>
  <c r="CM104" i="8"/>
  <c r="CM40" i="8"/>
  <c r="CM186" i="8"/>
  <c r="CM130" i="8"/>
  <c r="CM252" i="8"/>
  <c r="CM164" i="8"/>
  <c r="CM100" i="8"/>
  <c r="CM244" i="8"/>
  <c r="CM148" i="8"/>
  <c r="CM284" i="8"/>
  <c r="CM276" i="8"/>
  <c r="CM172" i="8"/>
  <c r="CM36" i="8"/>
  <c r="CM28" i="8"/>
  <c r="CM182" i="8"/>
  <c r="CM214" i="8"/>
  <c r="CM190" i="8"/>
  <c r="CM150" i="8"/>
  <c r="CM86" i="8"/>
  <c r="CM30" i="8"/>
  <c r="CM94" i="8"/>
  <c r="CM288" i="8"/>
  <c r="CM192" i="8"/>
  <c r="CM22" i="8"/>
  <c r="CM232" i="8"/>
  <c r="CM280" i="8"/>
  <c r="CM88" i="8"/>
  <c r="CM152" i="8"/>
  <c r="CM24" i="8"/>
  <c r="CM80" i="8"/>
  <c r="CM242" i="8"/>
  <c r="CM282" i="8"/>
  <c r="CM250" i="8"/>
  <c r="CM162" i="8"/>
  <c r="CM194" i="8"/>
  <c r="CM114" i="8"/>
  <c r="CM122" i="8"/>
  <c r="CM82" i="8"/>
  <c r="CM18" i="8"/>
  <c r="CM292" i="8"/>
  <c r="CM268" i="8"/>
  <c r="CM76" i="8"/>
  <c r="CM206" i="8"/>
  <c r="CM254" i="8"/>
  <c r="CM46" i="8"/>
  <c r="CM200" i="8"/>
  <c r="CM208" i="8"/>
  <c r="CM160" i="8"/>
  <c r="CM96" i="8"/>
  <c r="CM266" i="8"/>
  <c r="CM138" i="8"/>
  <c r="CM66" i="8"/>
  <c r="CM212" i="8"/>
  <c r="CM156" i="8"/>
  <c r="CM84" i="8"/>
  <c r="CM228" i="8"/>
  <c r="CM132" i="8"/>
  <c r="CM124" i="8"/>
  <c r="CM260" i="8"/>
  <c r="CM140" i="8"/>
  <c r="CM270" i="8"/>
  <c r="CM20" i="8"/>
  <c r="CM246" i="8"/>
  <c r="CM198" i="8"/>
  <c r="CM174" i="8"/>
  <c r="CM142" i="8"/>
  <c r="CM70" i="8"/>
  <c r="CM166" i="8"/>
  <c r="CM78" i="8"/>
  <c r="CM240" i="8"/>
  <c r="CM184" i="8"/>
  <c r="CM14" i="8"/>
  <c r="CM272" i="8"/>
  <c r="CM216" i="8"/>
  <c r="CM72" i="8"/>
  <c r="CM144" i="8"/>
  <c r="CM128" i="8"/>
  <c r="CM136" i="8"/>
  <c r="CM290" i="8"/>
  <c r="CM234" i="8"/>
  <c r="CM170" i="8"/>
  <c r="CM226" i="8"/>
  <c r="CM178" i="8"/>
  <c r="CM98" i="8"/>
  <c r="CM106" i="8"/>
  <c r="CM58" i="8"/>
  <c r="CM74" i="8"/>
  <c r="CM108" i="8"/>
  <c r="CM12" i="8"/>
  <c r="CM44" i="8"/>
  <c r="CM222" i="8"/>
  <c r="CM102" i="8"/>
  <c r="CM38" i="8"/>
  <c r="CM248" i="8"/>
  <c r="CM32" i="8"/>
  <c r="CM258" i="8"/>
  <c r="CM210" i="8"/>
  <c r="CM26" i="8"/>
  <c r="CM34" i="8"/>
  <c r="CM196" i="8"/>
  <c r="CM116" i="8"/>
  <c r="CM68" i="8"/>
  <c r="CM204" i="8"/>
  <c r="CM92" i="8"/>
  <c r="CM236" i="8"/>
  <c r="CM60" i="8"/>
  <c r="CM262" i="8"/>
  <c r="CM278" i="8"/>
  <c r="CM238" i="8"/>
  <c r="CM286" i="8"/>
  <c r="CM158" i="8"/>
  <c r="CM118" i="8"/>
  <c r="CM62" i="8"/>
  <c r="CM126" i="8"/>
  <c r="CM54" i="8"/>
  <c r="CM224" i="8"/>
  <c r="CM176" i="8"/>
  <c r="CM264" i="8"/>
  <c r="CM256" i="8"/>
  <c r="CM120" i="8"/>
  <c r="CM64" i="8"/>
  <c r="CM48" i="8"/>
  <c r="CM112" i="8"/>
  <c r="CM56" i="8"/>
  <c r="CM274" i="8"/>
  <c r="CM16" i="8"/>
  <c r="CM202" i="8"/>
  <c r="CM218" i="8"/>
  <c r="CM154" i="8"/>
  <c r="CM146" i="8"/>
  <c r="CM90" i="8"/>
  <c r="CM42" i="8"/>
  <c r="CM50" i="8"/>
  <c r="CM6" i="8"/>
  <c r="CO8" i="8"/>
  <c r="CN5" i="8"/>
  <c r="CN7" i="8"/>
  <c r="CI9" i="9"/>
  <c r="CJ10" i="9"/>
  <c r="CI13" i="9"/>
  <c r="CI12" i="9" s="1"/>
  <c r="CN52" i="8" l="1"/>
  <c r="CN82" i="8"/>
  <c r="CO4" i="8"/>
  <c r="CN124" i="8"/>
  <c r="CN164" i="8"/>
  <c r="CN20" i="8"/>
  <c r="CN94" i="8"/>
  <c r="CN264" i="8"/>
  <c r="CN64" i="8"/>
  <c r="CN48" i="8"/>
  <c r="CN218" i="8"/>
  <c r="CN26" i="8"/>
  <c r="CN44" i="8"/>
  <c r="CN84" i="8"/>
  <c r="CN182" i="8"/>
  <c r="CN158" i="8"/>
  <c r="CN208" i="8"/>
  <c r="CN88" i="8"/>
  <c r="CN266" i="8"/>
  <c r="CN130" i="8"/>
  <c r="CN42" i="8"/>
  <c r="CN12" i="8"/>
  <c r="CN36" i="8"/>
  <c r="CN268" i="8"/>
  <c r="CN214" i="8"/>
  <c r="CN102" i="8"/>
  <c r="CN232" i="8"/>
  <c r="CN32" i="8"/>
  <c r="CN242" i="8"/>
  <c r="CN138" i="8"/>
  <c r="CN172" i="8"/>
  <c r="CN220" i="8"/>
  <c r="CN238" i="8"/>
  <c r="CN166" i="8"/>
  <c r="CN46" i="8"/>
  <c r="CN184" i="8"/>
  <c r="CN128" i="8"/>
  <c r="CN202" i="8"/>
  <c r="CN66" i="8"/>
  <c r="CN260" i="8"/>
  <c r="CN156" i="8"/>
  <c r="CN92" i="8"/>
  <c r="CN292" i="8"/>
  <c r="CN284" i="8"/>
  <c r="CN212" i="8"/>
  <c r="CN140" i="8"/>
  <c r="CN68" i="8"/>
  <c r="CN252" i="8"/>
  <c r="CN230" i="8"/>
  <c r="CN278" i="8"/>
  <c r="CN142" i="8"/>
  <c r="CN198" i="8"/>
  <c r="CN150" i="8"/>
  <c r="CN78" i="8"/>
  <c r="CN134" i="8"/>
  <c r="CN86" i="8"/>
  <c r="CN288" i="8"/>
  <c r="CN256" i="8"/>
  <c r="CN248" i="8"/>
  <c r="CN216" i="8"/>
  <c r="CN176" i="8"/>
  <c r="CN136" i="8"/>
  <c r="CN72" i="8"/>
  <c r="CN24" i="8"/>
  <c r="CN112" i="8"/>
  <c r="CN16" i="8"/>
  <c r="CN290" i="8"/>
  <c r="CN226" i="8"/>
  <c r="CN178" i="8"/>
  <c r="CN170" i="8"/>
  <c r="CN122" i="8"/>
  <c r="CN114" i="8"/>
  <c r="CN34" i="8"/>
  <c r="CN18" i="8"/>
  <c r="CN10" i="8"/>
  <c r="CN6" i="8"/>
  <c r="CN204" i="8"/>
  <c r="CN148" i="8"/>
  <c r="CN76" i="8"/>
  <c r="CN244" i="8"/>
  <c r="CN236" i="8"/>
  <c r="CN196" i="8"/>
  <c r="CN116" i="8"/>
  <c r="CN270" i="8"/>
  <c r="CN222" i="8"/>
  <c r="CN246" i="8"/>
  <c r="CN28" i="8"/>
  <c r="CN286" i="8"/>
  <c r="CN126" i="8"/>
  <c r="CN54" i="8"/>
  <c r="CN30" i="8"/>
  <c r="CN70" i="8"/>
  <c r="CN280" i="8"/>
  <c r="CN240" i="8"/>
  <c r="CN22" i="8"/>
  <c r="CN200" i="8"/>
  <c r="CN168" i="8"/>
  <c r="CN120" i="8"/>
  <c r="CN56" i="8"/>
  <c r="CN152" i="8"/>
  <c r="CN96" i="8"/>
  <c r="CN282" i="8"/>
  <c r="CN258" i="8"/>
  <c r="CN194" i="8"/>
  <c r="CN162" i="8"/>
  <c r="CN186" i="8"/>
  <c r="CN106" i="8"/>
  <c r="CN98" i="8"/>
  <c r="CN74" i="8"/>
  <c r="CN188" i="8"/>
  <c r="CN132" i="8"/>
  <c r="CN60" i="8"/>
  <c r="CN108" i="8"/>
  <c r="CN228" i="8"/>
  <c r="CN180" i="8"/>
  <c r="CN100" i="8"/>
  <c r="CN276" i="8"/>
  <c r="CN254" i="8"/>
  <c r="CN206" i="8"/>
  <c r="CN190" i="8"/>
  <c r="CN262" i="8"/>
  <c r="CN174" i="8"/>
  <c r="CN110" i="8"/>
  <c r="CN38" i="8"/>
  <c r="CN118" i="8"/>
  <c r="CN62" i="8"/>
  <c r="CN272" i="8"/>
  <c r="CN224" i="8"/>
  <c r="CN14" i="8"/>
  <c r="CN192" i="8"/>
  <c r="CN160" i="8"/>
  <c r="CN104" i="8"/>
  <c r="CN40" i="8"/>
  <c r="CN144" i="8"/>
  <c r="CN80" i="8"/>
  <c r="CN274" i="8"/>
  <c r="CN250" i="8"/>
  <c r="CN210" i="8"/>
  <c r="CN234" i="8"/>
  <c r="CN146" i="8"/>
  <c r="CN90" i="8"/>
  <c r="CN154" i="8"/>
  <c r="CN50" i="8"/>
  <c r="CN58" i="8"/>
  <c r="CP8" i="8"/>
  <c r="CO7" i="8"/>
  <c r="CO5" i="8"/>
  <c r="CK10" i="9"/>
  <c r="CJ13" i="9"/>
  <c r="CJ12" i="9" s="1"/>
  <c r="CJ9" i="9"/>
  <c r="CO52" i="8" l="1"/>
  <c r="CO10" i="8"/>
  <c r="CP4" i="8"/>
  <c r="CO190" i="8"/>
  <c r="CO268" i="8"/>
  <c r="CO276" i="8"/>
  <c r="CO222" i="8"/>
  <c r="CO118" i="8"/>
  <c r="CO86" i="8"/>
  <c r="CO286" i="8"/>
  <c r="CO166" i="8"/>
  <c r="CO244" i="8"/>
  <c r="CO292" i="8"/>
  <c r="CO54" i="8"/>
  <c r="CO220" i="8"/>
  <c r="CO84" i="8"/>
  <c r="CO180" i="8"/>
  <c r="CO44" i="8"/>
  <c r="CO146" i="8"/>
  <c r="CO140" i="8"/>
  <c r="CO266" i="8"/>
  <c r="CO100" i="8"/>
  <c r="CO250" i="8"/>
  <c r="CO98" i="8"/>
  <c r="CO234" i="8"/>
  <c r="CO114" i="8"/>
  <c r="CO242" i="8"/>
  <c r="CO170" i="8"/>
  <c r="CO272" i="8"/>
  <c r="CO42" i="8"/>
  <c r="CO160" i="8"/>
  <c r="CO240" i="8"/>
  <c r="CO184" i="8"/>
  <c r="CO168" i="8"/>
  <c r="CO120" i="8"/>
  <c r="CO128" i="8"/>
  <c r="CO48" i="8"/>
  <c r="CO80" i="8"/>
  <c r="CO14" i="8"/>
  <c r="CO6" i="8"/>
  <c r="CO174" i="8"/>
  <c r="CO270" i="8"/>
  <c r="CO254" i="8"/>
  <c r="CO198" i="8"/>
  <c r="CO110" i="8"/>
  <c r="CO78" i="8"/>
  <c r="CO278" i="8"/>
  <c r="CO158" i="8"/>
  <c r="CO228" i="8"/>
  <c r="CO46" i="8"/>
  <c r="CO38" i="8"/>
  <c r="CO196" i="8"/>
  <c r="CO68" i="8"/>
  <c r="CO164" i="8"/>
  <c r="CO28" i="8"/>
  <c r="CO188" i="8"/>
  <c r="CO108" i="8"/>
  <c r="CO138" i="8"/>
  <c r="CO92" i="8"/>
  <c r="CO218" i="8"/>
  <c r="CO82" i="8"/>
  <c r="CO210" i="8"/>
  <c r="CO106" i="8"/>
  <c r="CO226" i="8"/>
  <c r="CO162" i="8"/>
  <c r="CO256" i="8"/>
  <c r="CO26" i="8"/>
  <c r="CO34" i="8"/>
  <c r="CO232" i="8"/>
  <c r="CO216" i="8"/>
  <c r="CO144" i="8"/>
  <c r="CO56" i="8"/>
  <c r="CO104" i="8"/>
  <c r="CO32" i="8"/>
  <c r="CO12" i="8"/>
  <c r="CO150" i="8"/>
  <c r="CO206" i="8"/>
  <c r="CO238" i="8"/>
  <c r="CO182" i="8"/>
  <c r="CO102" i="8"/>
  <c r="CO70" i="8"/>
  <c r="CO262" i="8"/>
  <c r="CO22" i="8"/>
  <c r="CO212" i="8"/>
  <c r="CO30" i="8"/>
  <c r="CO252" i="8"/>
  <c r="CO132" i="8"/>
  <c r="CO36" i="8"/>
  <c r="CO148" i="8"/>
  <c r="CO282" i="8"/>
  <c r="CO172" i="8"/>
  <c r="CO60" i="8"/>
  <c r="CO74" i="8"/>
  <c r="CO76" i="8"/>
  <c r="CO202" i="8"/>
  <c r="CO264" i="8"/>
  <c r="CO154" i="8"/>
  <c r="CO90" i="8"/>
  <c r="CO194" i="8"/>
  <c r="CO66" i="8"/>
  <c r="CO176" i="8"/>
  <c r="CO288" i="8"/>
  <c r="CO18" i="8"/>
  <c r="CO224" i="8"/>
  <c r="CO208" i="8"/>
  <c r="CO64" i="8"/>
  <c r="CO40" i="8"/>
  <c r="CO88" i="8"/>
  <c r="CO112" i="8"/>
  <c r="CO16" i="8"/>
  <c r="CO214" i="8"/>
  <c r="CO134" i="8"/>
  <c r="CO142" i="8"/>
  <c r="CO230" i="8"/>
  <c r="CO126" i="8"/>
  <c r="CO94" i="8"/>
  <c r="CO62" i="8"/>
  <c r="CO246" i="8"/>
  <c r="CO260" i="8"/>
  <c r="CO204" i="8"/>
  <c r="CO284" i="8"/>
  <c r="CO236" i="8"/>
  <c r="CO116" i="8"/>
  <c r="CO122" i="8"/>
  <c r="CO258" i="8"/>
  <c r="CO156" i="8"/>
  <c r="CO20" i="8"/>
  <c r="CO124" i="8"/>
  <c r="CO290" i="8"/>
  <c r="CO178" i="8"/>
  <c r="CO152" i="8"/>
  <c r="CO130" i="8"/>
  <c r="CO274" i="8"/>
  <c r="CO186" i="8"/>
  <c r="CO58" i="8"/>
  <c r="CO50" i="8"/>
  <c r="CO280" i="8"/>
  <c r="CO248" i="8"/>
  <c r="CO200" i="8"/>
  <c r="CO192" i="8"/>
  <c r="CO136" i="8"/>
  <c r="CO24" i="8"/>
  <c r="CO72" i="8"/>
  <c r="CO96" i="8"/>
  <c r="CQ8" i="8"/>
  <c r="CP7" i="8"/>
  <c r="CP5" i="8"/>
  <c r="CK13" i="9"/>
  <c r="CK12" i="9" s="1"/>
  <c r="CL10" i="9"/>
  <c r="CK9" i="9"/>
  <c r="CP52" i="8" l="1"/>
  <c r="CP14" i="8"/>
  <c r="CQ4" i="8"/>
  <c r="CP190" i="8"/>
  <c r="CP222" i="8"/>
  <c r="CP94" i="8"/>
  <c r="CP116" i="8"/>
  <c r="CP46" i="8"/>
  <c r="CP210" i="8"/>
  <c r="CP92" i="8"/>
  <c r="CP194" i="8"/>
  <c r="CP178" i="8"/>
  <c r="CP192" i="8"/>
  <c r="CP144" i="8"/>
  <c r="CP10" i="8"/>
  <c r="CP158" i="8"/>
  <c r="CP182" i="8"/>
  <c r="CP292" i="8"/>
  <c r="CP262" i="8"/>
  <c r="CP214" i="8"/>
  <c r="CP206" i="8"/>
  <c r="CP118" i="8"/>
  <c r="CP86" i="8"/>
  <c r="CP228" i="8"/>
  <c r="CP236" i="8"/>
  <c r="CP84" i="8"/>
  <c r="CP70" i="8"/>
  <c r="CP188" i="8"/>
  <c r="CP30" i="8"/>
  <c r="CP180" i="8"/>
  <c r="CP20" i="8"/>
  <c r="CP138" i="8"/>
  <c r="CP226" i="8"/>
  <c r="CP60" i="8"/>
  <c r="CP162" i="8"/>
  <c r="CP74" i="8"/>
  <c r="CP146" i="8"/>
  <c r="CP66" i="8"/>
  <c r="CP282" i="8"/>
  <c r="CP170" i="8"/>
  <c r="CP56" i="8"/>
  <c r="CP58" i="8"/>
  <c r="CP264" i="8"/>
  <c r="CP216" i="8"/>
  <c r="CP152" i="8"/>
  <c r="CP240" i="8"/>
  <c r="CP136" i="8"/>
  <c r="CP120" i="8"/>
  <c r="CP72" i="8"/>
  <c r="CP12" i="8"/>
  <c r="CP278" i="8"/>
  <c r="CP126" i="8"/>
  <c r="CP252" i="8"/>
  <c r="CP220" i="8"/>
  <c r="CP76" i="8"/>
  <c r="CP258" i="8"/>
  <c r="CP114" i="8"/>
  <c r="CP256" i="8"/>
  <c r="CP96" i="8"/>
  <c r="CP160" i="8"/>
  <c r="CP32" i="8"/>
  <c r="CP254" i="8"/>
  <c r="CP150" i="8"/>
  <c r="CP284" i="8"/>
  <c r="CP246" i="8"/>
  <c r="CP174" i="8"/>
  <c r="CP198" i="8"/>
  <c r="CP110" i="8"/>
  <c r="CP78" i="8"/>
  <c r="CP276" i="8"/>
  <c r="CP212" i="8"/>
  <c r="CP266" i="8"/>
  <c r="CP22" i="8"/>
  <c r="CP132" i="8"/>
  <c r="CP196" i="8"/>
  <c r="CP164" i="8"/>
  <c r="CP274" i="8"/>
  <c r="CP148" i="8"/>
  <c r="CP44" i="8"/>
  <c r="CP172" i="8"/>
  <c r="CP36" i="8"/>
  <c r="CP154" i="8"/>
  <c r="CP280" i="8"/>
  <c r="CP130" i="8"/>
  <c r="CP34" i="8"/>
  <c r="CP234" i="8"/>
  <c r="CP106" i="8"/>
  <c r="CP18" i="8"/>
  <c r="CP42" i="8"/>
  <c r="CP248" i="8"/>
  <c r="CP184" i="8"/>
  <c r="CP104" i="8"/>
  <c r="CP232" i="8"/>
  <c r="CP64" i="8"/>
  <c r="CP48" i="8"/>
  <c r="CP24" i="8"/>
  <c r="CP16" i="8"/>
  <c r="CP54" i="8"/>
  <c r="CP270" i="8"/>
  <c r="CP244" i="8"/>
  <c r="CP186" i="8"/>
  <c r="CP68" i="8"/>
  <c r="CP124" i="8"/>
  <c r="CP202" i="8"/>
  <c r="CP82" i="8"/>
  <c r="CP50" i="8"/>
  <c r="CP272" i="8"/>
  <c r="CP40" i="8"/>
  <c r="CP88" i="8"/>
  <c r="CP230" i="8"/>
  <c r="CP134" i="8"/>
  <c r="CP286" i="8"/>
  <c r="CP238" i="8"/>
  <c r="CP166" i="8"/>
  <c r="CP142" i="8"/>
  <c r="CP102" i="8"/>
  <c r="CP38" i="8"/>
  <c r="CP268" i="8"/>
  <c r="CP204" i="8"/>
  <c r="CP242" i="8"/>
  <c r="CP260" i="8"/>
  <c r="CP62" i="8"/>
  <c r="CP100" i="8"/>
  <c r="CP156" i="8"/>
  <c r="CP250" i="8"/>
  <c r="CP140" i="8"/>
  <c r="CP28" i="8"/>
  <c r="CP108" i="8"/>
  <c r="CP290" i="8"/>
  <c r="CP122" i="8"/>
  <c r="CP224" i="8"/>
  <c r="CP98" i="8"/>
  <c r="CP288" i="8"/>
  <c r="CP218" i="8"/>
  <c r="CP90" i="8"/>
  <c r="CP168" i="8"/>
  <c r="CP26" i="8"/>
  <c r="CP200" i="8"/>
  <c r="CP176" i="8"/>
  <c r="CP80" i="8"/>
  <c r="CP208" i="8"/>
  <c r="CP112" i="8"/>
  <c r="CP128" i="8"/>
  <c r="CP6" i="8"/>
  <c r="CR8" i="8"/>
  <c r="CQ7" i="8"/>
  <c r="CQ5" i="8"/>
  <c r="CM10" i="9"/>
  <c r="CL13" i="9" s="1"/>
  <c r="CL12" i="9" s="1"/>
  <c r="CL9" i="9"/>
  <c r="CR4" i="8" l="1"/>
  <c r="CR52" i="8"/>
  <c r="CQ52" i="8"/>
  <c r="CQ158" i="8"/>
  <c r="CQ110" i="8"/>
  <c r="CQ286" i="8"/>
  <c r="CQ198" i="8"/>
  <c r="CQ206" i="8"/>
  <c r="CQ230" i="8"/>
  <c r="CQ236" i="8"/>
  <c r="CQ146" i="8"/>
  <c r="CQ212" i="8"/>
  <c r="CQ86" i="8"/>
  <c r="CQ30" i="8"/>
  <c r="CQ220" i="8"/>
  <c r="CQ22" i="8"/>
  <c r="CQ68" i="8"/>
  <c r="CQ60" i="8"/>
  <c r="CQ290" i="8"/>
  <c r="CQ108" i="8"/>
  <c r="CQ148" i="8"/>
  <c r="CQ178" i="8"/>
  <c r="CQ114" i="8"/>
  <c r="CQ240" i="8"/>
  <c r="CQ242" i="8"/>
  <c r="CQ90" i="8"/>
  <c r="CQ264" i="8"/>
  <c r="CQ186" i="8"/>
  <c r="CQ106" i="8"/>
  <c r="CQ248" i="8"/>
  <c r="CQ24" i="8"/>
  <c r="CQ224" i="8"/>
  <c r="CQ56" i="8"/>
  <c r="CQ176" i="8"/>
  <c r="CQ216" i="8"/>
  <c r="CQ48" i="8"/>
  <c r="CQ88" i="8"/>
  <c r="CQ12" i="8"/>
  <c r="CQ262" i="8"/>
  <c r="CQ142" i="8"/>
  <c r="CQ102" i="8"/>
  <c r="CQ278" i="8"/>
  <c r="CQ190" i="8"/>
  <c r="CQ182" i="8"/>
  <c r="CQ222" i="8"/>
  <c r="CQ228" i="8"/>
  <c r="CQ276" i="8"/>
  <c r="CQ116" i="8"/>
  <c r="CQ78" i="8"/>
  <c r="CQ292" i="8"/>
  <c r="CQ188" i="8"/>
  <c r="CQ196" i="8"/>
  <c r="CQ162" i="8"/>
  <c r="CQ74" i="8"/>
  <c r="CQ92" i="8"/>
  <c r="CQ132" i="8"/>
  <c r="CQ122" i="8"/>
  <c r="CQ98" i="8"/>
  <c r="CQ274" i="8"/>
  <c r="CQ234" i="8"/>
  <c r="CQ66" i="8"/>
  <c r="CQ282" i="8"/>
  <c r="CQ170" i="8"/>
  <c r="CQ82" i="8"/>
  <c r="CQ96" i="8"/>
  <c r="CQ288" i="8"/>
  <c r="CQ200" i="8"/>
  <c r="CQ208" i="8"/>
  <c r="CQ144" i="8"/>
  <c r="CQ32" i="8"/>
  <c r="CQ136" i="8"/>
  <c r="CQ72" i="8"/>
  <c r="CQ14" i="8"/>
  <c r="CQ246" i="8"/>
  <c r="CQ126" i="8"/>
  <c r="CQ94" i="8"/>
  <c r="CQ270" i="8"/>
  <c r="CQ134" i="8"/>
  <c r="CQ174" i="8"/>
  <c r="CQ166" i="8"/>
  <c r="CQ204" i="8"/>
  <c r="CQ268" i="8"/>
  <c r="CQ84" i="8"/>
  <c r="CQ70" i="8"/>
  <c r="CQ260" i="8"/>
  <c r="CQ54" i="8"/>
  <c r="CQ180" i="8"/>
  <c r="CQ172" i="8"/>
  <c r="CQ44" i="8"/>
  <c r="CQ156" i="8"/>
  <c r="CQ76" i="8"/>
  <c r="CQ20" i="8"/>
  <c r="CQ202" i="8"/>
  <c r="CQ58" i="8"/>
  <c r="CQ258" i="8"/>
  <c r="CQ226" i="8"/>
  <c r="CQ26" i="8"/>
  <c r="CQ266" i="8"/>
  <c r="CQ154" i="8"/>
  <c r="CQ50" i="8"/>
  <c r="CQ18" i="8"/>
  <c r="CQ272" i="8"/>
  <c r="CQ168" i="8"/>
  <c r="CQ192" i="8"/>
  <c r="CQ80" i="8"/>
  <c r="CQ120" i="8"/>
  <c r="CQ128" i="8"/>
  <c r="CQ64" i="8"/>
  <c r="CQ16" i="8"/>
  <c r="CQ214" i="8"/>
  <c r="CQ118" i="8"/>
  <c r="CQ284" i="8"/>
  <c r="CQ238" i="8"/>
  <c r="CQ62" i="8"/>
  <c r="CQ254" i="8"/>
  <c r="CQ150" i="8"/>
  <c r="CQ164" i="8"/>
  <c r="CQ244" i="8"/>
  <c r="CQ42" i="8"/>
  <c r="CQ46" i="8"/>
  <c r="CQ252" i="8"/>
  <c r="CQ38" i="8"/>
  <c r="CQ100" i="8"/>
  <c r="CQ140" i="8"/>
  <c r="CQ36" i="8"/>
  <c r="CQ124" i="8"/>
  <c r="CQ28" i="8"/>
  <c r="CQ218" i="8"/>
  <c r="CQ138" i="8"/>
  <c r="CQ256" i="8"/>
  <c r="CQ250" i="8"/>
  <c r="CQ210" i="8"/>
  <c r="CQ280" i="8"/>
  <c r="CQ194" i="8"/>
  <c r="CQ130" i="8"/>
  <c r="CQ34" i="8"/>
  <c r="CQ152" i="8"/>
  <c r="CQ232" i="8"/>
  <c r="CQ160" i="8"/>
  <c r="CQ184" i="8"/>
  <c r="CQ40" i="8"/>
  <c r="CQ112" i="8"/>
  <c r="CQ104" i="8"/>
  <c r="CQ10" i="8"/>
  <c r="CQ6" i="8"/>
  <c r="CS8" i="8"/>
  <c r="CR5" i="8"/>
  <c r="CR7" i="8"/>
  <c r="CM9" i="9"/>
  <c r="CN10" i="9"/>
  <c r="CR160" i="8" l="1"/>
  <c r="CS52" i="8"/>
  <c r="CR142" i="8"/>
  <c r="CR62" i="8"/>
  <c r="CR292" i="8"/>
  <c r="CR140" i="8"/>
  <c r="CR218" i="8"/>
  <c r="CR162" i="8"/>
  <c r="CR48" i="8"/>
  <c r="CR6" i="8"/>
  <c r="CS4" i="8"/>
  <c r="CR126" i="8"/>
  <c r="CR190" i="8"/>
  <c r="CR268" i="8"/>
  <c r="CR44" i="8"/>
  <c r="CR180" i="8"/>
  <c r="CR90" i="8"/>
  <c r="CR114" i="8"/>
  <c r="CR56" i="8"/>
  <c r="CR72" i="8"/>
  <c r="CR94" i="8"/>
  <c r="CR214" i="8"/>
  <c r="CR108" i="8"/>
  <c r="CR212" i="8"/>
  <c r="CR124" i="8"/>
  <c r="CR258" i="8"/>
  <c r="CR272" i="8"/>
  <c r="CR152" i="8"/>
  <c r="CR96" i="8"/>
  <c r="CR206" i="8"/>
  <c r="CR228" i="8"/>
  <c r="CR86" i="8"/>
  <c r="CR234" i="8"/>
  <c r="CR210" i="8"/>
  <c r="CR186" i="8"/>
  <c r="CR240" i="8"/>
  <c r="CR144" i="8"/>
  <c r="CR14" i="8"/>
  <c r="CR118" i="8"/>
  <c r="CR286" i="8"/>
  <c r="CR198" i="8"/>
  <c r="CR270" i="8"/>
  <c r="CR254" i="8"/>
  <c r="CR150" i="8"/>
  <c r="CR196" i="8"/>
  <c r="CR46" i="8"/>
  <c r="CR260" i="8"/>
  <c r="CR84" i="8"/>
  <c r="CR78" i="8"/>
  <c r="CR236" i="8"/>
  <c r="CR70" i="8"/>
  <c r="CR204" i="8"/>
  <c r="CR226" i="8"/>
  <c r="CR60" i="8"/>
  <c r="CR164" i="8"/>
  <c r="CR92" i="8"/>
  <c r="CR98" i="8"/>
  <c r="CR178" i="8"/>
  <c r="CR66" i="8"/>
  <c r="CR250" i="8"/>
  <c r="CR170" i="8"/>
  <c r="CR154" i="8"/>
  <c r="CR74" i="8"/>
  <c r="CR50" i="8"/>
  <c r="CR192" i="8"/>
  <c r="CR18" i="8"/>
  <c r="CR216" i="8"/>
  <c r="CR40" i="8"/>
  <c r="CR208" i="8"/>
  <c r="CR136" i="8"/>
  <c r="CR32" i="8"/>
  <c r="CR80" i="8"/>
  <c r="CR12" i="8"/>
  <c r="CR182" i="8"/>
  <c r="CR110" i="8"/>
  <c r="CR278" i="8"/>
  <c r="CR174" i="8"/>
  <c r="CR262" i="8"/>
  <c r="CR246" i="8"/>
  <c r="CR134" i="8"/>
  <c r="CR28" i="8"/>
  <c r="CR30" i="8"/>
  <c r="CR244" i="8"/>
  <c r="CR36" i="8"/>
  <c r="CR54" i="8"/>
  <c r="CR220" i="8"/>
  <c r="CR276" i="8"/>
  <c r="CR100" i="8"/>
  <c r="CR172" i="8"/>
  <c r="CR290" i="8"/>
  <c r="CR148" i="8"/>
  <c r="CR76" i="8"/>
  <c r="CR130" i="8"/>
  <c r="CR26" i="8"/>
  <c r="CR242" i="8"/>
  <c r="CR138" i="8"/>
  <c r="CR146" i="8"/>
  <c r="CR58" i="8"/>
  <c r="CR34" i="8"/>
  <c r="CR256" i="8"/>
  <c r="CR288" i="8"/>
  <c r="CR184" i="8"/>
  <c r="CR232" i="8"/>
  <c r="CR200" i="8"/>
  <c r="CR128" i="8"/>
  <c r="CR24" i="8"/>
  <c r="CR112" i="8"/>
  <c r="CR10" i="8"/>
  <c r="CR166" i="8"/>
  <c r="CR102" i="8"/>
  <c r="CR230" i="8"/>
  <c r="CR158" i="8"/>
  <c r="CR222" i="8"/>
  <c r="CR238" i="8"/>
  <c r="CR22" i="8"/>
  <c r="CR282" i="8"/>
  <c r="CR284" i="8"/>
  <c r="CR116" i="8"/>
  <c r="CR82" i="8"/>
  <c r="CR38" i="8"/>
  <c r="CR188" i="8"/>
  <c r="CR252" i="8"/>
  <c r="CR68" i="8"/>
  <c r="CR156" i="8"/>
  <c r="CR266" i="8"/>
  <c r="CR132" i="8"/>
  <c r="CR274" i="8"/>
  <c r="CR20" i="8"/>
  <c r="CR106" i="8"/>
  <c r="CR280" i="8"/>
  <c r="CR194" i="8"/>
  <c r="CR202" i="8"/>
  <c r="CR122" i="8"/>
  <c r="CR42" i="8"/>
  <c r="CR264" i="8"/>
  <c r="CR248" i="8"/>
  <c r="CR120" i="8"/>
  <c r="CR168" i="8"/>
  <c r="CR224" i="8"/>
  <c r="CR176" i="8"/>
  <c r="CR88" i="8"/>
  <c r="CR104" i="8"/>
  <c r="CR64" i="8"/>
  <c r="CR16" i="8"/>
  <c r="CT8" i="8"/>
  <c r="CS5" i="8"/>
  <c r="CS7" i="8"/>
  <c r="CN9" i="9"/>
  <c r="CO10" i="9"/>
  <c r="CN13" i="9"/>
  <c r="CN12" i="9" s="1"/>
  <c r="CM13" i="9"/>
  <c r="CM12" i="9" s="1"/>
  <c r="CT4" i="8" l="1"/>
  <c r="CS262" i="8"/>
  <c r="CS198" i="8"/>
  <c r="CS86" i="8"/>
  <c r="CS230" i="8"/>
  <c r="CS150" i="8"/>
  <c r="CS158" i="8"/>
  <c r="CS102" i="8"/>
  <c r="CS252" i="8"/>
  <c r="CS148" i="8"/>
  <c r="CS30" i="8"/>
  <c r="CS228" i="8"/>
  <c r="CS38" i="8"/>
  <c r="CS62" i="8"/>
  <c r="CS164" i="8"/>
  <c r="CS124" i="8"/>
  <c r="CS138" i="8"/>
  <c r="CS100" i="8"/>
  <c r="CS36" i="8"/>
  <c r="CS208" i="8"/>
  <c r="CS170" i="8"/>
  <c r="CS66" i="8"/>
  <c r="CS266" i="8"/>
  <c r="CS106" i="8"/>
  <c r="CS234" i="8"/>
  <c r="CS74" i="8"/>
  <c r="CS58" i="8"/>
  <c r="CS280" i="8"/>
  <c r="CS264" i="8"/>
  <c r="CS112" i="8"/>
  <c r="CS144" i="8"/>
  <c r="CS32" i="8"/>
  <c r="CS88" i="8"/>
  <c r="CS80" i="8"/>
  <c r="CS40" i="8"/>
  <c r="CS12" i="8"/>
  <c r="CS246" i="8"/>
  <c r="CS174" i="8"/>
  <c r="CS286" i="8"/>
  <c r="CS214" i="8"/>
  <c r="CS78" i="8"/>
  <c r="CS126" i="8"/>
  <c r="CS94" i="8"/>
  <c r="CS70" i="8"/>
  <c r="CS44" i="8"/>
  <c r="CS22" i="8"/>
  <c r="CS188" i="8"/>
  <c r="CS284" i="8"/>
  <c r="CS260" i="8"/>
  <c r="CS290" i="8"/>
  <c r="CS108" i="8"/>
  <c r="CS242" i="8"/>
  <c r="CS98" i="8"/>
  <c r="CS84" i="8"/>
  <c r="CS28" i="8"/>
  <c r="CS210" i="8"/>
  <c r="CS162" i="8"/>
  <c r="CS288" i="8"/>
  <c r="CS218" i="8"/>
  <c r="CS82" i="8"/>
  <c r="CS226" i="8"/>
  <c r="CS248" i="8"/>
  <c r="CS42" i="8"/>
  <c r="CS272" i="8"/>
  <c r="CS200" i="8"/>
  <c r="CS224" i="8"/>
  <c r="CS232" i="8"/>
  <c r="CS136" i="8"/>
  <c r="CS72" i="8"/>
  <c r="CS24" i="8"/>
  <c r="CS10" i="8"/>
  <c r="CS222" i="8"/>
  <c r="CS142" i="8"/>
  <c r="CS270" i="8"/>
  <c r="CS182" i="8"/>
  <c r="CS238" i="8"/>
  <c r="CS118" i="8"/>
  <c r="CS292" i="8"/>
  <c r="CS212" i="8"/>
  <c r="CS114" i="8"/>
  <c r="CS268" i="8"/>
  <c r="CS202" i="8"/>
  <c r="CS220" i="8"/>
  <c r="CS236" i="8"/>
  <c r="CS172" i="8"/>
  <c r="CS92" i="8"/>
  <c r="CS132" i="8"/>
  <c r="CS156" i="8"/>
  <c r="CS68" i="8"/>
  <c r="CS20" i="8"/>
  <c r="CS186" i="8"/>
  <c r="CS154" i="8"/>
  <c r="CS184" i="8"/>
  <c r="CS146" i="8"/>
  <c r="CS256" i="8"/>
  <c r="CS194" i="8"/>
  <c r="CS168" i="8"/>
  <c r="CS26" i="8"/>
  <c r="CS50" i="8"/>
  <c r="CS192" i="8"/>
  <c r="CS216" i="8"/>
  <c r="CS160" i="8"/>
  <c r="CS128" i="8"/>
  <c r="CS64" i="8"/>
  <c r="CS96" i="8"/>
  <c r="CS16" i="8"/>
  <c r="CS278" i="8"/>
  <c r="CS206" i="8"/>
  <c r="CS134" i="8"/>
  <c r="CS254" i="8"/>
  <c r="CS166" i="8"/>
  <c r="CS190" i="8"/>
  <c r="CS110" i="8"/>
  <c r="CS276" i="8"/>
  <c r="CS196" i="8"/>
  <c r="CS46" i="8"/>
  <c r="CS244" i="8"/>
  <c r="CS54" i="8"/>
  <c r="CS180" i="8"/>
  <c r="CS204" i="8"/>
  <c r="CS140" i="8"/>
  <c r="CS76" i="8"/>
  <c r="CS282" i="8"/>
  <c r="CS116" i="8"/>
  <c r="CS60" i="8"/>
  <c r="CS258" i="8"/>
  <c r="CS178" i="8"/>
  <c r="CS90" i="8"/>
  <c r="CS274" i="8"/>
  <c r="CS130" i="8"/>
  <c r="CS250" i="8"/>
  <c r="CS122" i="8"/>
  <c r="CS240" i="8"/>
  <c r="CS18" i="8"/>
  <c r="CS34" i="8"/>
  <c r="CS152" i="8"/>
  <c r="CS176" i="8"/>
  <c r="CS120" i="8"/>
  <c r="CS104" i="8"/>
  <c r="CS48" i="8"/>
  <c r="CS56" i="8"/>
  <c r="CS14" i="8"/>
  <c r="CS6" i="8"/>
  <c r="CU8" i="8"/>
  <c r="CT52" i="8" s="1"/>
  <c r="CT7" i="8"/>
  <c r="CT5" i="8"/>
  <c r="CP10" i="9"/>
  <c r="CO9" i="9"/>
  <c r="CU4" i="8" l="1"/>
  <c r="CT12" i="8"/>
  <c r="CT244" i="8"/>
  <c r="CT132" i="8"/>
  <c r="CT108" i="8"/>
  <c r="CT260" i="8"/>
  <c r="CT196" i="8"/>
  <c r="CT140" i="8"/>
  <c r="CT180" i="8"/>
  <c r="CT68" i="8"/>
  <c r="CT206" i="8"/>
  <c r="CT214" i="8"/>
  <c r="CT20" i="8"/>
  <c r="CT230" i="8"/>
  <c r="CT190" i="8"/>
  <c r="CT86" i="8"/>
  <c r="CT46" i="8"/>
  <c r="CT78" i="8"/>
  <c r="CT216" i="8"/>
  <c r="CT280" i="8"/>
  <c r="CT14" i="8"/>
  <c r="CT232" i="8"/>
  <c r="CT240" i="8"/>
  <c r="CT168" i="8"/>
  <c r="CT96" i="8"/>
  <c r="CT56" i="8"/>
  <c r="CT120" i="8"/>
  <c r="CT64" i="8"/>
  <c r="CT266" i="8"/>
  <c r="CT250" i="8"/>
  <c r="CT186" i="8"/>
  <c r="CT218" i="8"/>
  <c r="CT114" i="8"/>
  <c r="CT122" i="8"/>
  <c r="CT42" i="8"/>
  <c r="CT50" i="8"/>
  <c r="CT26" i="8"/>
  <c r="CT276" i="8"/>
  <c r="CT228" i="8"/>
  <c r="CT92" i="8"/>
  <c r="CT236" i="8"/>
  <c r="CT188" i="8"/>
  <c r="CT60" i="8"/>
  <c r="CT116" i="8"/>
  <c r="CT28" i="8"/>
  <c r="CT182" i="8"/>
  <c r="CT198" i="8"/>
  <c r="CT278" i="8"/>
  <c r="CT36" i="8"/>
  <c r="CT158" i="8"/>
  <c r="CT70" i="8"/>
  <c r="CT126" i="8"/>
  <c r="CT134" i="8"/>
  <c r="CT208" i="8"/>
  <c r="CT256" i="8"/>
  <c r="CT288" i="8"/>
  <c r="CT192" i="8"/>
  <c r="CT224" i="8"/>
  <c r="CT152" i="8"/>
  <c r="CT80" i="8"/>
  <c r="CT40" i="8"/>
  <c r="CT104" i="8"/>
  <c r="CT16" i="8"/>
  <c r="CT242" i="8"/>
  <c r="CT234" i="8"/>
  <c r="CT226" i="8"/>
  <c r="CT170" i="8"/>
  <c r="CT98" i="8"/>
  <c r="CT106" i="8"/>
  <c r="CT82" i="8"/>
  <c r="CT34" i="8"/>
  <c r="CT10" i="8"/>
  <c r="CT268" i="8"/>
  <c r="CT204" i="8"/>
  <c r="CT172" i="8"/>
  <c r="CT76" i="8"/>
  <c r="CT220" i="8"/>
  <c r="CT164" i="8"/>
  <c r="CT44" i="8"/>
  <c r="CT100" i="8"/>
  <c r="CT238" i="8"/>
  <c r="CT150" i="8"/>
  <c r="CT174" i="8"/>
  <c r="CT262" i="8"/>
  <c r="CT286" i="8"/>
  <c r="CT118" i="8"/>
  <c r="CT142" i="8"/>
  <c r="CT110" i="8"/>
  <c r="CT54" i="8"/>
  <c r="CT200" i="8"/>
  <c r="CT30" i="8"/>
  <c r="CT272" i="8"/>
  <c r="CT184" i="8"/>
  <c r="CT48" i="8"/>
  <c r="CT128" i="8"/>
  <c r="CT144" i="8"/>
  <c r="CT24" i="8"/>
  <c r="CT88" i="8"/>
  <c r="CT290" i="8"/>
  <c r="CT274" i="8"/>
  <c r="CT202" i="8"/>
  <c r="CT210" i="8"/>
  <c r="CT162" i="8"/>
  <c r="CT146" i="8"/>
  <c r="CT138" i="8"/>
  <c r="CT66" i="8"/>
  <c r="CT90" i="8"/>
  <c r="CT252" i="8"/>
  <c r="CT148" i="8"/>
  <c r="CT124" i="8"/>
  <c r="CT292" i="8"/>
  <c r="CT212" i="8"/>
  <c r="CT156" i="8"/>
  <c r="CT284" i="8"/>
  <c r="CT84" i="8"/>
  <c r="CT222" i="8"/>
  <c r="CT254" i="8"/>
  <c r="CT166" i="8"/>
  <c r="CT246" i="8"/>
  <c r="CT270" i="8"/>
  <c r="CT102" i="8"/>
  <c r="CT62" i="8"/>
  <c r="CT94" i="8"/>
  <c r="CT38" i="8"/>
  <c r="CT176" i="8"/>
  <c r="CT22" i="8"/>
  <c r="CT264" i="8"/>
  <c r="CT248" i="8"/>
  <c r="CT32" i="8"/>
  <c r="CT112" i="8"/>
  <c r="CT136" i="8"/>
  <c r="CT160" i="8"/>
  <c r="CT72" i="8"/>
  <c r="CT282" i="8"/>
  <c r="CT258" i="8"/>
  <c r="CT194" i="8"/>
  <c r="CT178" i="8"/>
  <c r="CT154" i="8"/>
  <c r="CT130" i="8"/>
  <c r="CT58" i="8"/>
  <c r="CT18" i="8"/>
  <c r="CT74" i="8"/>
  <c r="CT6" i="8"/>
  <c r="CV8" i="8"/>
  <c r="CU7" i="8"/>
  <c r="CU5" i="8"/>
  <c r="CQ10" i="9"/>
  <c r="CP13" i="9" s="1"/>
  <c r="CP12" i="9" s="1"/>
  <c r="CP9" i="9"/>
  <c r="CO13" i="9"/>
  <c r="CO12" i="9" s="1"/>
  <c r="CU52" i="8" l="1"/>
  <c r="CU10" i="8"/>
  <c r="CV4" i="8"/>
  <c r="CU236" i="8"/>
  <c r="CU44" i="8"/>
  <c r="CU84" i="8"/>
  <c r="CU124" i="8"/>
  <c r="CU36" i="8"/>
  <c r="CU238" i="8"/>
  <c r="CU94" i="8"/>
  <c r="CU118" i="8"/>
  <c r="CU192" i="8"/>
  <c r="CU22" i="8"/>
  <c r="CU208" i="8"/>
  <c r="CU144" i="8"/>
  <c r="CU96" i="8"/>
  <c r="CU274" i="8"/>
  <c r="CU162" i="8"/>
  <c r="CU220" i="8"/>
  <c r="CU292" i="8"/>
  <c r="CU68" i="8"/>
  <c r="CU284" i="8"/>
  <c r="CU262" i="8"/>
  <c r="CU20" i="8"/>
  <c r="CU142" i="8"/>
  <c r="CU158" i="8"/>
  <c r="CU46" i="8"/>
  <c r="CU224" i="8"/>
  <c r="CU136" i="8"/>
  <c r="CU48" i="8"/>
  <c r="CU80" i="8"/>
  <c r="CU258" i="8"/>
  <c r="CU202" i="8"/>
  <c r="CU146" i="8"/>
  <c r="CU90" i="8"/>
  <c r="CU66" i="8"/>
  <c r="CU12" i="8"/>
  <c r="CU212" i="8"/>
  <c r="CU140" i="8"/>
  <c r="CU204" i="8"/>
  <c r="CU108" i="8"/>
  <c r="CU268" i="8"/>
  <c r="CU148" i="8"/>
  <c r="CU276" i="8"/>
  <c r="CU76" i="8"/>
  <c r="CU206" i="8"/>
  <c r="CU246" i="8"/>
  <c r="CU182" i="8"/>
  <c r="CU222" i="8"/>
  <c r="CU126" i="8"/>
  <c r="CU54" i="8"/>
  <c r="CU134" i="8"/>
  <c r="CU86" i="8"/>
  <c r="CU30" i="8"/>
  <c r="CU288" i="8"/>
  <c r="CU200" i="8"/>
  <c r="CU264" i="8"/>
  <c r="CU256" i="8"/>
  <c r="CU56" i="8"/>
  <c r="CU88" i="8"/>
  <c r="CU32" i="8"/>
  <c r="CU128" i="8"/>
  <c r="CU64" i="8"/>
  <c r="CU242" i="8"/>
  <c r="CU282" i="8"/>
  <c r="CU178" i="8"/>
  <c r="CU186" i="8"/>
  <c r="CU114" i="8"/>
  <c r="CU130" i="8"/>
  <c r="CU74" i="8"/>
  <c r="CU82" i="8"/>
  <c r="CU18" i="8"/>
  <c r="CU164" i="8"/>
  <c r="CU180" i="8"/>
  <c r="CU244" i="8"/>
  <c r="CU278" i="8"/>
  <c r="CU28" i="8"/>
  <c r="CU198" i="8"/>
  <c r="CU174" i="8"/>
  <c r="CU62" i="8"/>
  <c r="CU240" i="8"/>
  <c r="CU280" i="8"/>
  <c r="CU120" i="8"/>
  <c r="CU160" i="8"/>
  <c r="CU250" i="8"/>
  <c r="CU210" i="8"/>
  <c r="CU218" i="8"/>
  <c r="CU154" i="8"/>
  <c r="CU106" i="8"/>
  <c r="CU34" i="8"/>
  <c r="CU42" i="8"/>
  <c r="CU156" i="8"/>
  <c r="CU116" i="8"/>
  <c r="CU228" i="8"/>
  <c r="CU92" i="8"/>
  <c r="CU270" i="8"/>
  <c r="CU230" i="8"/>
  <c r="CU78" i="8"/>
  <c r="CU102" i="8"/>
  <c r="CU168" i="8"/>
  <c r="CU14" i="8"/>
  <c r="CU272" i="8"/>
  <c r="CU104" i="8"/>
  <c r="CU152" i="8"/>
  <c r="CU266" i="8"/>
  <c r="CU194" i="8"/>
  <c r="CU138" i="8"/>
  <c r="CU26" i="8"/>
  <c r="CU260" i="8"/>
  <c r="CU188" i="8"/>
  <c r="CU60" i="8"/>
  <c r="CU196" i="8"/>
  <c r="CU100" i="8"/>
  <c r="CU252" i="8"/>
  <c r="CU132" i="8"/>
  <c r="CU172" i="8"/>
  <c r="CU286" i="8"/>
  <c r="CU190" i="8"/>
  <c r="CU166" i="8"/>
  <c r="CU254" i="8"/>
  <c r="CU214" i="8"/>
  <c r="CU110" i="8"/>
  <c r="CU38" i="8"/>
  <c r="CU150" i="8"/>
  <c r="CU70" i="8"/>
  <c r="CU232" i="8"/>
  <c r="CU248" i="8"/>
  <c r="CU184" i="8"/>
  <c r="CU176" i="8"/>
  <c r="CU216" i="8"/>
  <c r="CU40" i="8"/>
  <c r="CU72" i="8"/>
  <c r="CU24" i="8"/>
  <c r="CU112" i="8"/>
  <c r="CU16" i="8"/>
  <c r="CU290" i="8"/>
  <c r="CU234" i="8"/>
  <c r="CU170" i="8"/>
  <c r="CU226" i="8"/>
  <c r="CU98" i="8"/>
  <c r="CU122" i="8"/>
  <c r="CU50" i="8"/>
  <c r="CU58" i="8"/>
  <c r="CU6" i="8"/>
  <c r="CW8" i="8"/>
  <c r="CV5" i="8"/>
  <c r="CV7" i="8"/>
  <c r="CQ9" i="9"/>
  <c r="CR10" i="9"/>
  <c r="CW4" i="8" l="1"/>
  <c r="CV52" i="8"/>
  <c r="CV206" i="8"/>
  <c r="CV278" i="8"/>
  <c r="CV126" i="8"/>
  <c r="CV94" i="8"/>
  <c r="CV174" i="8"/>
  <c r="CV182" i="8"/>
  <c r="CV212" i="8"/>
  <c r="CV30" i="8"/>
  <c r="CV244" i="8"/>
  <c r="CV28" i="8"/>
  <c r="CV260" i="8"/>
  <c r="CV86" i="8"/>
  <c r="CV228" i="8"/>
  <c r="CV194" i="8"/>
  <c r="CV186" i="8"/>
  <c r="CV124" i="8"/>
  <c r="CV76" i="8"/>
  <c r="CV148" i="8"/>
  <c r="CV20" i="8"/>
  <c r="CV250" i="8"/>
  <c r="CV162" i="8"/>
  <c r="CV114" i="8"/>
  <c r="CV288" i="8"/>
  <c r="CV66" i="8"/>
  <c r="CV122" i="8"/>
  <c r="CV42" i="8"/>
  <c r="CV34" i="8"/>
  <c r="CV240" i="8"/>
  <c r="CV192" i="8"/>
  <c r="CV216" i="8"/>
  <c r="CV136" i="8"/>
  <c r="CV152" i="8"/>
  <c r="CV88" i="8"/>
  <c r="CV112" i="8"/>
  <c r="CV12" i="8"/>
  <c r="CV198" i="8"/>
  <c r="CV254" i="8"/>
  <c r="CV118" i="8"/>
  <c r="CV238" i="8"/>
  <c r="CV262" i="8"/>
  <c r="CV158" i="8"/>
  <c r="CV204" i="8"/>
  <c r="CV292" i="8"/>
  <c r="CV188" i="8"/>
  <c r="CV54" i="8"/>
  <c r="CV236" i="8"/>
  <c r="CV78" i="8"/>
  <c r="CV220" i="8"/>
  <c r="CV140" i="8"/>
  <c r="CV138" i="8"/>
  <c r="CV108" i="8"/>
  <c r="CV242" i="8"/>
  <c r="CV132" i="8"/>
  <c r="CV290" i="8"/>
  <c r="CV98" i="8"/>
  <c r="CV154" i="8"/>
  <c r="CV106" i="8"/>
  <c r="CV266" i="8"/>
  <c r="CV274" i="8"/>
  <c r="CV74" i="8"/>
  <c r="CV26" i="8"/>
  <c r="CV280" i="8"/>
  <c r="CV50" i="8"/>
  <c r="CV168" i="8"/>
  <c r="CV200" i="8"/>
  <c r="CV40" i="8"/>
  <c r="CV144" i="8"/>
  <c r="CV72" i="8"/>
  <c r="CV96" i="8"/>
  <c r="CV10" i="8"/>
  <c r="CV286" i="8"/>
  <c r="CV142" i="8"/>
  <c r="CV230" i="8"/>
  <c r="CV110" i="8"/>
  <c r="CV222" i="8"/>
  <c r="CV246" i="8"/>
  <c r="CV150" i="8"/>
  <c r="CV70" i="8"/>
  <c r="CV276" i="8"/>
  <c r="CV68" i="8"/>
  <c r="CV38" i="8"/>
  <c r="CV180" i="8"/>
  <c r="CV62" i="8"/>
  <c r="CV196" i="8"/>
  <c r="CV84" i="8"/>
  <c r="CV82" i="8"/>
  <c r="CV100" i="8"/>
  <c r="CV226" i="8"/>
  <c r="CV116" i="8"/>
  <c r="CV282" i="8"/>
  <c r="CV202" i="8"/>
  <c r="CV146" i="8"/>
  <c r="CV90" i="8"/>
  <c r="CV234" i="8"/>
  <c r="CV210" i="8"/>
  <c r="CV224" i="8"/>
  <c r="CV256" i="8"/>
  <c r="CV264" i="8"/>
  <c r="CV272" i="8"/>
  <c r="CV56" i="8"/>
  <c r="CV176" i="8"/>
  <c r="CV208" i="8"/>
  <c r="CV128" i="8"/>
  <c r="CV48" i="8"/>
  <c r="CV80" i="8"/>
  <c r="CV14" i="8"/>
  <c r="CV6" i="8"/>
  <c r="CV270" i="8"/>
  <c r="CV284" i="8"/>
  <c r="CV166" i="8"/>
  <c r="CV102" i="8"/>
  <c r="CV190" i="8"/>
  <c r="CV214" i="8"/>
  <c r="CV134" i="8"/>
  <c r="CV46" i="8"/>
  <c r="CV252" i="8"/>
  <c r="CV268" i="8"/>
  <c r="CV172" i="8"/>
  <c r="CV22" i="8"/>
  <c r="CV44" i="8"/>
  <c r="CV60" i="8"/>
  <c r="CV156" i="8"/>
  <c r="CV92" i="8"/>
  <c r="CV164" i="8"/>
  <c r="CV36" i="8"/>
  <c r="CV258" i="8"/>
  <c r="CV178" i="8"/>
  <c r="CV130" i="8"/>
  <c r="CV18" i="8"/>
  <c r="CV218" i="8"/>
  <c r="CV170" i="8"/>
  <c r="CV58" i="8"/>
  <c r="CV232" i="8"/>
  <c r="CV248" i="8"/>
  <c r="CV120" i="8"/>
  <c r="CV24" i="8"/>
  <c r="CV160" i="8"/>
  <c r="CV184" i="8"/>
  <c r="CV104" i="8"/>
  <c r="CV32" i="8"/>
  <c r="CV64" i="8"/>
  <c r="CV16" i="8"/>
  <c r="CX8" i="8"/>
  <c r="CW7" i="8"/>
  <c r="CW5" i="8"/>
  <c r="CR9" i="9"/>
  <c r="CS10" i="9"/>
  <c r="CQ13" i="9"/>
  <c r="CQ12" i="9" s="1"/>
  <c r="CW52" i="8" l="1"/>
  <c r="CW12" i="8"/>
  <c r="CX4" i="8"/>
  <c r="CW190" i="8"/>
  <c r="CW134" i="8"/>
  <c r="CW22" i="8"/>
  <c r="CW230" i="8"/>
  <c r="CW102" i="8"/>
  <c r="CW270" i="8"/>
  <c r="CW198" i="8"/>
  <c r="CW204" i="8"/>
  <c r="CW46" i="8"/>
  <c r="CW252" i="8"/>
  <c r="CW70" i="8"/>
  <c r="CW236" i="8"/>
  <c r="CW228" i="8"/>
  <c r="CW172" i="8"/>
  <c r="CW250" i="8"/>
  <c r="CW132" i="8"/>
  <c r="CW242" i="8"/>
  <c r="CW116" i="8"/>
  <c r="CW234" i="8"/>
  <c r="CW170" i="8"/>
  <c r="CW66" i="8"/>
  <c r="CW154" i="8"/>
  <c r="CW200" i="8"/>
  <c r="CW162" i="8"/>
  <c r="CW288" i="8"/>
  <c r="CW176" i="8"/>
  <c r="CW26" i="8"/>
  <c r="CW120" i="8"/>
  <c r="CW144" i="8"/>
  <c r="CW184" i="8"/>
  <c r="CW128" i="8"/>
  <c r="CW48" i="8"/>
  <c r="CW136" i="8"/>
  <c r="CW10" i="8"/>
  <c r="CW174" i="8"/>
  <c r="CW278" i="8"/>
  <c r="CW268" i="8"/>
  <c r="CW126" i="8"/>
  <c r="CW94" i="8"/>
  <c r="CW262" i="8"/>
  <c r="CW182" i="8"/>
  <c r="CW196" i="8"/>
  <c r="CW30" i="8"/>
  <c r="CW212" i="8"/>
  <c r="CW54" i="8"/>
  <c r="CW62" i="8"/>
  <c r="CW108" i="8"/>
  <c r="CW148" i="8"/>
  <c r="CW114" i="8"/>
  <c r="CW124" i="8"/>
  <c r="CW202" i="8"/>
  <c r="CW100" i="8"/>
  <c r="CW44" i="8"/>
  <c r="CW98" i="8"/>
  <c r="CW106" i="8"/>
  <c r="CW274" i="8"/>
  <c r="CW130" i="8"/>
  <c r="CW192" i="8"/>
  <c r="CW138" i="8"/>
  <c r="CW18" i="8"/>
  <c r="CW58" i="8"/>
  <c r="CW272" i="8"/>
  <c r="CW34" i="8"/>
  <c r="CW112" i="8"/>
  <c r="CW168" i="8"/>
  <c r="CW104" i="8"/>
  <c r="CW24" i="8"/>
  <c r="CW64" i="8"/>
  <c r="CW254" i="8"/>
  <c r="CW166" i="8"/>
  <c r="CW206" i="8"/>
  <c r="CW286" i="8"/>
  <c r="CW118" i="8"/>
  <c r="CW86" i="8"/>
  <c r="CW222" i="8"/>
  <c r="CW158" i="8"/>
  <c r="CW28" i="8"/>
  <c r="CW276" i="8"/>
  <c r="CW188" i="8"/>
  <c r="CW38" i="8"/>
  <c r="CW292" i="8"/>
  <c r="CW266" i="8"/>
  <c r="CW76" i="8"/>
  <c r="CW180" i="8"/>
  <c r="CW92" i="8"/>
  <c r="CW146" i="8"/>
  <c r="CW84" i="8"/>
  <c r="CW36" i="8"/>
  <c r="CW194" i="8"/>
  <c r="CW90" i="8"/>
  <c r="CW218" i="8"/>
  <c r="CW216" i="8"/>
  <c r="CW258" i="8"/>
  <c r="CW122" i="8"/>
  <c r="CW264" i="8"/>
  <c r="CW50" i="8"/>
  <c r="CW256" i="8"/>
  <c r="CW280" i="8"/>
  <c r="CW232" i="8"/>
  <c r="CW160" i="8"/>
  <c r="CW88" i="8"/>
  <c r="CW96" i="8"/>
  <c r="CW56" i="8"/>
  <c r="CW14" i="8"/>
  <c r="CW246" i="8"/>
  <c r="CW150" i="8"/>
  <c r="CW142" i="8"/>
  <c r="CW238" i="8"/>
  <c r="CW110" i="8"/>
  <c r="CW78" i="8"/>
  <c r="CW214" i="8"/>
  <c r="CW220" i="8"/>
  <c r="CW20" i="8"/>
  <c r="CW260" i="8"/>
  <c r="CW140" i="8"/>
  <c r="CW284" i="8"/>
  <c r="CW244" i="8"/>
  <c r="CW210" i="8"/>
  <c r="CW60" i="8"/>
  <c r="CW156" i="8"/>
  <c r="CW290" i="8"/>
  <c r="CW164" i="8"/>
  <c r="CW68" i="8"/>
  <c r="CW282" i="8"/>
  <c r="CW186" i="8"/>
  <c r="CW82" i="8"/>
  <c r="CW178" i="8"/>
  <c r="CW208" i="8"/>
  <c r="CW226" i="8"/>
  <c r="CW74" i="8"/>
  <c r="CW240" i="8"/>
  <c r="CW42" i="8"/>
  <c r="CW248" i="8"/>
  <c r="CW32" i="8"/>
  <c r="CW224" i="8"/>
  <c r="CW152" i="8"/>
  <c r="CW72" i="8"/>
  <c r="CW80" i="8"/>
  <c r="CW40" i="8"/>
  <c r="CW16" i="8"/>
  <c r="CW6" i="8"/>
  <c r="CY8" i="8"/>
  <c r="CY52" i="8" s="1"/>
  <c r="CX7" i="8"/>
  <c r="CX5" i="8"/>
  <c r="CS9" i="9"/>
  <c r="CT10" i="9"/>
  <c r="CR13" i="9"/>
  <c r="CR12" i="9" s="1"/>
  <c r="CX52" i="8" l="1"/>
  <c r="CX12" i="8"/>
  <c r="CY4" i="8"/>
  <c r="CX270" i="8"/>
  <c r="CX142" i="8"/>
  <c r="CX262" i="8"/>
  <c r="CX150" i="8"/>
  <c r="CX206" i="8"/>
  <c r="CX118" i="8"/>
  <c r="CX86" i="8"/>
  <c r="CX204" i="8"/>
  <c r="CX292" i="8"/>
  <c r="CX212" i="8"/>
  <c r="CX30" i="8"/>
  <c r="CX54" i="8"/>
  <c r="CX180" i="8"/>
  <c r="CX44" i="8"/>
  <c r="CX250" i="8"/>
  <c r="CX164" i="8"/>
  <c r="CX282" i="8"/>
  <c r="CX194" i="8"/>
  <c r="CX116" i="8"/>
  <c r="CX226" i="8"/>
  <c r="CX170" i="8"/>
  <c r="CX210" i="8"/>
  <c r="CX90" i="8"/>
  <c r="CX106" i="8"/>
  <c r="CX224" i="8"/>
  <c r="CX248" i="8"/>
  <c r="CX48" i="8"/>
  <c r="CX144" i="8"/>
  <c r="CX184" i="8"/>
  <c r="CX160" i="8"/>
  <c r="CX64" i="8"/>
  <c r="CX72" i="8"/>
  <c r="CX80" i="8"/>
  <c r="CX16" i="8"/>
  <c r="CX6" i="8"/>
  <c r="CX238" i="8"/>
  <c r="CX246" i="8"/>
  <c r="CX134" i="8"/>
  <c r="CX230" i="8"/>
  <c r="CX260" i="8"/>
  <c r="CX166" i="8"/>
  <c r="CX110" i="8"/>
  <c r="CX284" i="8"/>
  <c r="CX124" i="8"/>
  <c r="CX78" i="8"/>
  <c r="CX276" i="8"/>
  <c r="CX196" i="8"/>
  <c r="CX252" i="8"/>
  <c r="CX38" i="8"/>
  <c r="CX172" i="8"/>
  <c r="CX100" i="8"/>
  <c r="CX74" i="8"/>
  <c r="CX132" i="8"/>
  <c r="CX258" i="8"/>
  <c r="CX178" i="8"/>
  <c r="CX108" i="8"/>
  <c r="CX122" i="8"/>
  <c r="CX146" i="8"/>
  <c r="CX162" i="8"/>
  <c r="CX18" i="8"/>
  <c r="CX82" i="8"/>
  <c r="CX280" i="8"/>
  <c r="CX42" i="8"/>
  <c r="CX240" i="8"/>
  <c r="CX208" i="8"/>
  <c r="CX168" i="8"/>
  <c r="CX96" i="8"/>
  <c r="CX128" i="8"/>
  <c r="CX56" i="8"/>
  <c r="CX32" i="8"/>
  <c r="CX10" i="8"/>
  <c r="CX190" i="8"/>
  <c r="CX222" i="8"/>
  <c r="CX62" i="8"/>
  <c r="CX198" i="8"/>
  <c r="CX254" i="8"/>
  <c r="CX158" i="8"/>
  <c r="CX102" i="8"/>
  <c r="CX236" i="8"/>
  <c r="CX92" i="8"/>
  <c r="CX70" i="8"/>
  <c r="CX268" i="8"/>
  <c r="CX266" i="8"/>
  <c r="CX76" i="8"/>
  <c r="CX228" i="8"/>
  <c r="CX156" i="8"/>
  <c r="CX20" i="8"/>
  <c r="CX58" i="8"/>
  <c r="CX60" i="8"/>
  <c r="CX242" i="8"/>
  <c r="CX50" i="8"/>
  <c r="CX84" i="8"/>
  <c r="CX202" i="8"/>
  <c r="CX98" i="8"/>
  <c r="CX154" i="8"/>
  <c r="CX138" i="8"/>
  <c r="CX256" i="8"/>
  <c r="CX272" i="8"/>
  <c r="CX26" i="8"/>
  <c r="CX216" i="8"/>
  <c r="CX200" i="8"/>
  <c r="CX232" i="8"/>
  <c r="CX136" i="8"/>
  <c r="CX104" i="8"/>
  <c r="CX40" i="8"/>
  <c r="CX24" i="8"/>
  <c r="CX278" i="8"/>
  <c r="CX174" i="8"/>
  <c r="CX286" i="8"/>
  <c r="CX182" i="8"/>
  <c r="CX214" i="8"/>
  <c r="CX126" i="8"/>
  <c r="CX94" i="8"/>
  <c r="CX220" i="8"/>
  <c r="CX68" i="8"/>
  <c r="CX22" i="8"/>
  <c r="CX244" i="8"/>
  <c r="CX46" i="8"/>
  <c r="CX36" i="8"/>
  <c r="CX188" i="8"/>
  <c r="CX148" i="8"/>
  <c r="CX290" i="8"/>
  <c r="CX34" i="8"/>
  <c r="CX28" i="8"/>
  <c r="CX234" i="8"/>
  <c r="CX140" i="8"/>
  <c r="CX274" i="8"/>
  <c r="CX186" i="8"/>
  <c r="CX218" i="8"/>
  <c r="CX130" i="8"/>
  <c r="CX114" i="8"/>
  <c r="CX66" i="8"/>
  <c r="CX264" i="8"/>
  <c r="CX288" i="8"/>
  <c r="CX152" i="8"/>
  <c r="CX192" i="8"/>
  <c r="CX176" i="8"/>
  <c r="CX120" i="8"/>
  <c r="CX88" i="8"/>
  <c r="CX112" i="8"/>
  <c r="CX14" i="8"/>
  <c r="CZ8" i="8"/>
  <c r="CZ52" i="8" s="1"/>
  <c r="CY7" i="8"/>
  <c r="CY5" i="8"/>
  <c r="CU10" i="9"/>
  <c r="CT13" i="9"/>
  <c r="CT12" i="9" s="1"/>
  <c r="CT9" i="9"/>
  <c r="CS13" i="9"/>
  <c r="CS12" i="9" s="1"/>
  <c r="CY16" i="8" l="1"/>
  <c r="CZ4" i="8"/>
  <c r="CY246" i="8"/>
  <c r="CY134" i="8"/>
  <c r="CY174" i="8"/>
  <c r="CY278" i="8"/>
  <c r="CY182" i="8"/>
  <c r="CY214" i="8"/>
  <c r="CY110" i="8"/>
  <c r="CY62" i="8"/>
  <c r="CY38" i="8"/>
  <c r="CY244" i="8"/>
  <c r="CY260" i="8"/>
  <c r="CY60" i="8"/>
  <c r="CY212" i="8"/>
  <c r="CY92" i="8"/>
  <c r="CY266" i="8"/>
  <c r="CY202" i="8"/>
  <c r="CY132" i="8"/>
  <c r="CY28" i="8"/>
  <c r="CY170" i="8"/>
  <c r="CY100" i="8"/>
  <c r="CY58" i="8"/>
  <c r="CY34" i="8"/>
  <c r="CY146" i="8"/>
  <c r="CY280" i="8"/>
  <c r="CY258" i="8"/>
  <c r="CY98" i="8"/>
  <c r="CY288" i="8"/>
  <c r="CY50" i="8"/>
  <c r="CY208" i="8"/>
  <c r="CY64" i="8"/>
  <c r="CY168" i="8"/>
  <c r="CY160" i="8"/>
  <c r="CY136" i="8"/>
  <c r="CY88" i="8"/>
  <c r="CY40" i="8"/>
  <c r="CY10" i="8"/>
  <c r="CY222" i="8"/>
  <c r="CY286" i="8"/>
  <c r="CY166" i="8"/>
  <c r="CY262" i="8"/>
  <c r="CY150" i="8"/>
  <c r="CY158" i="8"/>
  <c r="CY102" i="8"/>
  <c r="CY30" i="8"/>
  <c r="CY292" i="8"/>
  <c r="CY236" i="8"/>
  <c r="CY228" i="8"/>
  <c r="CY90" i="8"/>
  <c r="CY188" i="8"/>
  <c r="CY76" i="8"/>
  <c r="CY234" i="8"/>
  <c r="CY180" i="8"/>
  <c r="CY108" i="8"/>
  <c r="CY20" i="8"/>
  <c r="CY106" i="8"/>
  <c r="CY84" i="8"/>
  <c r="CY186" i="8"/>
  <c r="CY184" i="8"/>
  <c r="CY122" i="8"/>
  <c r="CY264" i="8"/>
  <c r="CY178" i="8"/>
  <c r="CY82" i="8"/>
  <c r="CY256" i="8"/>
  <c r="CY42" i="8"/>
  <c r="CY232" i="8"/>
  <c r="CY200" i="8"/>
  <c r="CY152" i="8"/>
  <c r="CY96" i="8"/>
  <c r="CY120" i="8"/>
  <c r="CY72" i="8"/>
  <c r="CY12" i="8"/>
  <c r="CY206" i="8"/>
  <c r="CY230" i="8"/>
  <c r="CY46" i="8"/>
  <c r="CY254" i="8"/>
  <c r="CY142" i="8"/>
  <c r="CY126" i="8"/>
  <c r="CY94" i="8"/>
  <c r="CY78" i="8"/>
  <c r="CY284" i="8"/>
  <c r="CY140" i="8"/>
  <c r="CY204" i="8"/>
  <c r="CY276" i="8"/>
  <c r="CY156" i="8"/>
  <c r="CY36" i="8"/>
  <c r="CY226" i="8"/>
  <c r="CY164" i="8"/>
  <c r="CY250" i="8"/>
  <c r="CY172" i="8"/>
  <c r="CY68" i="8"/>
  <c r="CY154" i="8"/>
  <c r="CY210" i="8"/>
  <c r="CY114" i="8"/>
  <c r="CY282" i="8"/>
  <c r="CY162" i="8"/>
  <c r="CY216" i="8"/>
  <c r="CY248" i="8"/>
  <c r="CY26" i="8"/>
  <c r="CY112" i="8"/>
  <c r="CY192" i="8"/>
  <c r="CY144" i="8"/>
  <c r="CY32" i="8"/>
  <c r="CY128" i="8"/>
  <c r="CY56" i="8"/>
  <c r="CY270" i="8"/>
  <c r="CY190" i="8"/>
  <c r="CY198" i="8"/>
  <c r="CY22" i="8"/>
  <c r="CY238" i="8"/>
  <c r="CY268" i="8"/>
  <c r="CY118" i="8"/>
  <c r="CY86" i="8"/>
  <c r="CY54" i="8"/>
  <c r="CY252" i="8"/>
  <c r="CY70" i="8"/>
  <c r="CY196" i="8"/>
  <c r="CY220" i="8"/>
  <c r="CY124" i="8"/>
  <c r="CY290" i="8"/>
  <c r="CY218" i="8"/>
  <c r="CY148" i="8"/>
  <c r="CY44" i="8"/>
  <c r="CY242" i="8"/>
  <c r="CY116" i="8"/>
  <c r="CY66" i="8"/>
  <c r="CY138" i="8"/>
  <c r="CY194" i="8"/>
  <c r="CY74" i="8"/>
  <c r="CY274" i="8"/>
  <c r="CY130" i="8"/>
  <c r="CY18" i="8"/>
  <c r="CY240" i="8"/>
  <c r="CY272" i="8"/>
  <c r="CY80" i="8"/>
  <c r="CY176" i="8"/>
  <c r="CY224" i="8"/>
  <c r="CY24" i="8"/>
  <c r="CY104" i="8"/>
  <c r="CY48" i="8"/>
  <c r="CY14" i="8"/>
  <c r="CY6" i="8"/>
  <c r="DA8" i="8"/>
  <c r="CZ5" i="8"/>
  <c r="CZ7" i="8"/>
  <c r="CU9" i="9"/>
  <c r="CV10" i="9"/>
  <c r="CU13" i="9"/>
  <c r="CU12" i="9" s="1"/>
  <c r="CZ14" i="8" l="1"/>
  <c r="DA4" i="8"/>
  <c r="CZ190" i="8"/>
  <c r="CZ134" i="8"/>
  <c r="CZ284" i="8"/>
  <c r="CZ126" i="8"/>
  <c r="CZ94" i="8"/>
  <c r="CZ286" i="8"/>
  <c r="CZ174" i="8"/>
  <c r="CZ132" i="8"/>
  <c r="CZ38" i="8"/>
  <c r="CZ220" i="8"/>
  <c r="CZ290" i="8"/>
  <c r="CZ260" i="8"/>
  <c r="CZ76" i="8"/>
  <c r="CZ252" i="8"/>
  <c r="CZ266" i="8"/>
  <c r="CZ226" i="8"/>
  <c r="CZ164" i="8"/>
  <c r="CZ68" i="8"/>
  <c r="CZ66" i="8"/>
  <c r="CZ28" i="8"/>
  <c r="CZ178" i="8"/>
  <c r="CZ216" i="8"/>
  <c r="CZ74" i="8"/>
  <c r="CZ170" i="8"/>
  <c r="CZ98" i="8"/>
  <c r="CZ58" i="8"/>
  <c r="CZ18" i="8"/>
  <c r="CZ280" i="8"/>
  <c r="CZ168" i="8"/>
  <c r="CZ192" i="8"/>
  <c r="CZ232" i="8"/>
  <c r="CZ88" i="8"/>
  <c r="CZ80" i="8"/>
  <c r="CZ24" i="8"/>
  <c r="CZ12" i="8"/>
  <c r="CZ270" i="8"/>
  <c r="CZ182" i="8"/>
  <c r="CZ46" i="8"/>
  <c r="CZ262" i="8"/>
  <c r="CZ118" i="8"/>
  <c r="CZ86" i="8"/>
  <c r="CZ246" i="8"/>
  <c r="CZ166" i="8"/>
  <c r="CZ124" i="8"/>
  <c r="CZ22" i="8"/>
  <c r="CZ212" i="8"/>
  <c r="CZ274" i="8"/>
  <c r="CZ244" i="8"/>
  <c r="CZ282" i="8"/>
  <c r="CZ218" i="8"/>
  <c r="CZ258" i="8"/>
  <c r="CZ188" i="8"/>
  <c r="CZ116" i="8"/>
  <c r="CZ60" i="8"/>
  <c r="CZ148" i="8"/>
  <c r="CZ146" i="8"/>
  <c r="CZ154" i="8"/>
  <c r="CZ186" i="8"/>
  <c r="CZ48" i="8"/>
  <c r="CZ138" i="8"/>
  <c r="CZ288" i="8"/>
  <c r="CZ50" i="8"/>
  <c r="CZ256" i="8"/>
  <c r="CZ264" i="8"/>
  <c r="CZ160" i="8"/>
  <c r="CZ184" i="8"/>
  <c r="CZ200" i="8"/>
  <c r="CZ64" i="8"/>
  <c r="CZ112" i="8"/>
  <c r="CZ120" i="8"/>
  <c r="CZ16" i="8"/>
  <c r="CZ254" i="8"/>
  <c r="CZ158" i="8"/>
  <c r="CZ278" i="8"/>
  <c r="CZ238" i="8"/>
  <c r="CZ110" i="8"/>
  <c r="CZ78" i="8"/>
  <c r="CZ206" i="8"/>
  <c r="CZ142" i="8"/>
  <c r="CZ92" i="8"/>
  <c r="CZ268" i="8"/>
  <c r="CZ196" i="8"/>
  <c r="CZ210" i="8"/>
  <c r="CZ228" i="8"/>
  <c r="CZ292" i="8"/>
  <c r="CZ242" i="8"/>
  <c r="CZ180" i="8"/>
  <c r="CZ100" i="8"/>
  <c r="CZ36" i="8"/>
  <c r="CZ140" i="8"/>
  <c r="CZ90" i="8"/>
  <c r="CZ106" i="8"/>
  <c r="CZ162" i="8"/>
  <c r="CZ250" i="8"/>
  <c r="CZ130" i="8"/>
  <c r="CZ272" i="8"/>
  <c r="CZ42" i="8"/>
  <c r="CZ152" i="8"/>
  <c r="CZ248" i="8"/>
  <c r="CZ240" i="8"/>
  <c r="CZ104" i="8"/>
  <c r="CZ136" i="8"/>
  <c r="CZ144" i="8"/>
  <c r="CZ56" i="8"/>
  <c r="CZ32" i="8"/>
  <c r="CZ214" i="8"/>
  <c r="CZ150" i="8"/>
  <c r="CZ222" i="8"/>
  <c r="CZ230" i="8"/>
  <c r="CZ102" i="8"/>
  <c r="CZ30" i="8"/>
  <c r="CZ198" i="8"/>
  <c r="CZ70" i="8"/>
  <c r="CZ54" i="8"/>
  <c r="CZ236" i="8"/>
  <c r="CZ156" i="8"/>
  <c r="CZ62" i="8"/>
  <c r="CZ204" i="8"/>
  <c r="CZ276" i="8"/>
  <c r="CZ44" i="8"/>
  <c r="CZ234" i="8"/>
  <c r="CZ172" i="8"/>
  <c r="CZ84" i="8"/>
  <c r="CZ20" i="8"/>
  <c r="CZ108" i="8"/>
  <c r="CZ202" i="8"/>
  <c r="CZ82" i="8"/>
  <c r="CZ122" i="8"/>
  <c r="CZ194" i="8"/>
  <c r="CZ114" i="8"/>
  <c r="CZ176" i="8"/>
  <c r="CZ26" i="8"/>
  <c r="CZ34" i="8"/>
  <c r="CZ208" i="8"/>
  <c r="CZ224" i="8"/>
  <c r="CZ72" i="8"/>
  <c r="CZ128" i="8"/>
  <c r="CZ96" i="8"/>
  <c r="CZ40" i="8"/>
  <c r="CZ10" i="8"/>
  <c r="CZ6" i="8"/>
  <c r="DB8" i="8"/>
  <c r="DA5" i="8"/>
  <c r="DA7" i="8"/>
  <c r="CW10" i="9"/>
  <c r="CV9" i="9"/>
  <c r="DA52" i="8" l="1"/>
  <c r="DA26" i="8"/>
  <c r="DB4" i="8"/>
  <c r="DA6" i="8"/>
  <c r="DA172" i="8"/>
  <c r="DA284" i="8"/>
  <c r="DA196" i="8"/>
  <c r="DA124" i="8"/>
  <c r="DA60" i="8"/>
  <c r="DA132" i="8"/>
  <c r="DA228" i="8"/>
  <c r="DA116" i="8"/>
  <c r="DA278" i="8"/>
  <c r="DA230" i="8"/>
  <c r="DA28" i="8"/>
  <c r="DA198" i="8"/>
  <c r="DA142" i="8"/>
  <c r="DA110" i="8"/>
  <c r="DA150" i="8"/>
  <c r="DA118" i="8"/>
  <c r="DA216" i="8"/>
  <c r="DA240" i="8"/>
  <c r="DA176" i="8"/>
  <c r="DA168" i="8"/>
  <c r="DA256" i="8"/>
  <c r="DA128" i="8"/>
  <c r="DA48" i="8"/>
  <c r="DA136" i="8"/>
  <c r="DA72" i="8"/>
  <c r="DA266" i="8"/>
  <c r="DA250" i="8"/>
  <c r="DA274" i="8"/>
  <c r="DA194" i="8"/>
  <c r="DA186" i="8"/>
  <c r="DA122" i="8"/>
  <c r="DA154" i="8"/>
  <c r="DA82" i="8"/>
  <c r="DA34" i="8"/>
  <c r="DA42" i="8"/>
  <c r="DA140" i="8"/>
  <c r="DA276" i="8"/>
  <c r="DA188" i="8"/>
  <c r="DA108" i="8"/>
  <c r="DA44" i="8"/>
  <c r="DA260" i="8"/>
  <c r="DA220" i="8"/>
  <c r="DA100" i="8"/>
  <c r="DA20" i="8"/>
  <c r="DA270" i="8"/>
  <c r="DA206" i="8"/>
  <c r="DA238" i="8"/>
  <c r="DA190" i="8"/>
  <c r="DA62" i="8"/>
  <c r="DA94" i="8"/>
  <c r="DA134" i="8"/>
  <c r="DA102" i="8"/>
  <c r="DA30" i="8"/>
  <c r="DA224" i="8"/>
  <c r="DA288" i="8"/>
  <c r="DA22" i="8"/>
  <c r="DA232" i="8"/>
  <c r="DA112" i="8"/>
  <c r="DA152" i="8"/>
  <c r="DA120" i="8"/>
  <c r="DA56" i="8"/>
  <c r="DA234" i="8"/>
  <c r="DA258" i="8"/>
  <c r="DA242" i="8"/>
  <c r="DA178" i="8"/>
  <c r="DA170" i="8"/>
  <c r="DA106" i="8"/>
  <c r="DA146" i="8"/>
  <c r="DA18" i="8"/>
  <c r="DA74" i="8"/>
  <c r="DA10" i="8"/>
  <c r="DA12" i="8"/>
  <c r="DA236" i="8"/>
  <c r="DA164" i="8"/>
  <c r="DA92" i="8"/>
  <c r="DA268" i="8"/>
  <c r="DA252" i="8"/>
  <c r="DA204" i="8"/>
  <c r="DA84" i="8"/>
  <c r="DA286" i="8"/>
  <c r="DA254" i="8"/>
  <c r="DA36" i="8"/>
  <c r="DA222" i="8"/>
  <c r="DA182" i="8"/>
  <c r="DA46" i="8"/>
  <c r="DA78" i="8"/>
  <c r="DA54" i="8"/>
  <c r="DA86" i="8"/>
  <c r="DA272" i="8"/>
  <c r="DA208" i="8"/>
  <c r="DA248" i="8"/>
  <c r="DA14" i="8"/>
  <c r="DA200" i="8"/>
  <c r="DA96" i="8"/>
  <c r="DA64" i="8"/>
  <c r="DA104" i="8"/>
  <c r="DA40" i="8"/>
  <c r="DA24" i="8"/>
  <c r="DA290" i="8"/>
  <c r="DA210" i="8"/>
  <c r="DA218" i="8"/>
  <c r="DA130" i="8"/>
  <c r="DA90" i="8"/>
  <c r="DA114" i="8"/>
  <c r="DA66" i="8"/>
  <c r="DA292" i="8"/>
  <c r="DA212" i="8"/>
  <c r="DA156" i="8"/>
  <c r="DA76" i="8"/>
  <c r="DA180" i="8"/>
  <c r="DA244" i="8"/>
  <c r="DA148" i="8"/>
  <c r="DA68" i="8"/>
  <c r="DA174" i="8"/>
  <c r="DA246" i="8"/>
  <c r="DA262" i="8"/>
  <c r="DA214" i="8"/>
  <c r="DA158" i="8"/>
  <c r="DA126" i="8"/>
  <c r="DA166" i="8"/>
  <c r="DA38" i="8"/>
  <c r="DA70" i="8"/>
  <c r="DA264" i="8"/>
  <c r="DA184" i="8"/>
  <c r="DA192" i="8"/>
  <c r="DA280" i="8"/>
  <c r="DA144" i="8"/>
  <c r="DA80" i="8"/>
  <c r="DA160" i="8"/>
  <c r="DA88" i="8"/>
  <c r="DA32" i="8"/>
  <c r="DA16" i="8"/>
  <c r="DA282" i="8"/>
  <c r="DA226" i="8"/>
  <c r="DA202" i="8"/>
  <c r="DA162" i="8"/>
  <c r="DA138" i="8"/>
  <c r="DA98" i="8"/>
  <c r="DA50" i="8"/>
  <c r="DA58" i="8"/>
  <c r="DC8" i="8"/>
  <c r="DB7" i="8"/>
  <c r="DB5" i="8"/>
  <c r="CW9" i="9"/>
  <c r="CX10" i="9"/>
  <c r="CV13" i="9"/>
  <c r="CV12" i="9" s="1"/>
  <c r="DC4" i="8" l="1"/>
  <c r="DB52" i="8"/>
  <c r="DB284" i="8"/>
  <c r="DB100" i="8"/>
  <c r="DB276" i="8"/>
  <c r="DB228" i="8"/>
  <c r="DB156" i="8"/>
  <c r="DB180" i="8"/>
  <c r="DB76" i="8"/>
  <c r="DB212" i="8"/>
  <c r="DB44" i="8"/>
  <c r="DB28" i="8"/>
  <c r="DB214" i="8"/>
  <c r="DB190" i="8"/>
  <c r="DB246" i="8"/>
  <c r="DB150" i="8"/>
  <c r="DB166" i="8"/>
  <c r="DB70" i="8"/>
  <c r="DB126" i="8"/>
  <c r="DB280" i="8"/>
  <c r="DB200" i="8"/>
  <c r="DB232" i="8"/>
  <c r="DB14" i="8"/>
  <c r="DB192" i="8"/>
  <c r="DB104" i="8"/>
  <c r="DB48" i="8"/>
  <c r="DB128" i="8"/>
  <c r="DB144" i="8"/>
  <c r="DB24" i="8"/>
  <c r="DB266" i="8"/>
  <c r="DB258" i="8"/>
  <c r="DB202" i="8"/>
  <c r="DB210" i="8"/>
  <c r="DB114" i="8"/>
  <c r="DB154" i="8"/>
  <c r="DB74" i="8"/>
  <c r="DB82" i="8"/>
  <c r="DB34" i="8"/>
  <c r="DB260" i="8"/>
  <c r="DB84" i="8"/>
  <c r="DB268" i="8"/>
  <c r="DB204" i="8"/>
  <c r="DB148" i="8"/>
  <c r="DB124" i="8"/>
  <c r="DB292" i="8"/>
  <c r="DB196" i="8"/>
  <c r="DB36" i="8"/>
  <c r="DB262" i="8"/>
  <c r="DB198" i="8"/>
  <c r="DB182" i="8"/>
  <c r="DB230" i="8"/>
  <c r="DB134" i="8"/>
  <c r="DB118" i="8"/>
  <c r="DB142" i="8"/>
  <c r="DB110" i="8"/>
  <c r="DB240" i="8"/>
  <c r="DB176" i="8"/>
  <c r="DB208" i="8"/>
  <c r="DB288" i="8"/>
  <c r="DB184" i="8"/>
  <c r="DB88" i="8"/>
  <c r="DB32" i="8"/>
  <c r="DB112" i="8"/>
  <c r="DB136" i="8"/>
  <c r="DB16" i="8"/>
  <c r="DB242" i="8"/>
  <c r="DB250" i="8"/>
  <c r="DB194" i="8"/>
  <c r="DB186" i="8"/>
  <c r="DB98" i="8"/>
  <c r="DB122" i="8"/>
  <c r="DB26" i="8"/>
  <c r="DB66" i="8"/>
  <c r="DB10" i="8"/>
  <c r="DB172" i="8"/>
  <c r="DB68" i="8"/>
  <c r="DB252" i="8"/>
  <c r="DB188" i="8"/>
  <c r="DB132" i="8"/>
  <c r="DB108" i="8"/>
  <c r="DB236" i="8"/>
  <c r="DB140" i="8"/>
  <c r="DB286" i="8"/>
  <c r="DB238" i="8"/>
  <c r="DB158" i="8"/>
  <c r="DB20" i="8"/>
  <c r="DB206" i="8"/>
  <c r="DB54" i="8"/>
  <c r="DB102" i="8"/>
  <c r="DB62" i="8"/>
  <c r="DB94" i="8"/>
  <c r="DB224" i="8"/>
  <c r="DB264" i="8"/>
  <c r="DB30" i="8"/>
  <c r="DB272" i="8"/>
  <c r="DB160" i="8"/>
  <c r="DB72" i="8"/>
  <c r="DB168" i="8"/>
  <c r="DB96" i="8"/>
  <c r="DB56" i="8"/>
  <c r="DB290" i="8"/>
  <c r="DB274" i="8"/>
  <c r="DB218" i="8"/>
  <c r="DB162" i="8"/>
  <c r="DB170" i="8"/>
  <c r="DB146" i="8"/>
  <c r="DB106" i="8"/>
  <c r="DB58" i="8"/>
  <c r="DB18" i="8"/>
  <c r="DB116" i="8"/>
  <c r="DB12" i="8"/>
  <c r="DB244" i="8"/>
  <c r="DB164" i="8"/>
  <c r="DB92" i="8"/>
  <c r="DB220" i="8"/>
  <c r="DB60" i="8"/>
  <c r="DB270" i="8"/>
  <c r="DB222" i="8"/>
  <c r="DB254" i="8"/>
  <c r="DB278" i="8"/>
  <c r="DB174" i="8"/>
  <c r="DB38" i="8"/>
  <c r="DB86" i="8"/>
  <c r="DB46" i="8"/>
  <c r="DB78" i="8"/>
  <c r="DB248" i="8"/>
  <c r="DB256" i="8"/>
  <c r="DB22" i="8"/>
  <c r="DB216" i="8"/>
  <c r="DB120" i="8"/>
  <c r="DB64" i="8"/>
  <c r="DB152" i="8"/>
  <c r="DB80" i="8"/>
  <c r="DB40" i="8"/>
  <c r="DB282" i="8"/>
  <c r="DB234" i="8"/>
  <c r="DB178" i="8"/>
  <c r="DB226" i="8"/>
  <c r="DB138" i="8"/>
  <c r="DB130" i="8"/>
  <c r="DB90" i="8"/>
  <c r="DB42" i="8"/>
  <c r="DB50" i="8"/>
  <c r="DD8" i="8"/>
  <c r="DC7" i="8"/>
  <c r="DC5" i="8"/>
  <c r="DB6" i="8"/>
  <c r="CY10" i="9"/>
  <c r="CX9" i="9"/>
  <c r="CW13" i="9"/>
  <c r="CW12" i="9" s="1"/>
  <c r="DC52" i="8" l="1"/>
  <c r="DC14" i="8"/>
  <c r="DD4" i="8"/>
  <c r="DC230" i="8"/>
  <c r="DC142" i="8"/>
  <c r="DC110" i="8"/>
  <c r="DC278" i="8"/>
  <c r="DC190" i="8"/>
  <c r="DC46" i="8"/>
  <c r="DC254" i="8"/>
  <c r="DC84" i="8"/>
  <c r="DC38" i="8"/>
  <c r="DC220" i="8"/>
  <c r="DC178" i="8"/>
  <c r="DC228" i="8"/>
  <c r="DC108" i="8"/>
  <c r="DC292" i="8"/>
  <c r="DC188" i="8"/>
  <c r="DC116" i="8"/>
  <c r="DC36" i="8"/>
  <c r="DC156" i="8"/>
  <c r="DC148" i="8"/>
  <c r="DC242" i="8"/>
  <c r="DC256" i="8"/>
  <c r="DC26" i="8"/>
  <c r="DC202" i="8"/>
  <c r="DC258" i="8"/>
  <c r="DC98" i="8"/>
  <c r="DC50" i="8"/>
  <c r="DC264" i="8"/>
  <c r="DC272" i="8"/>
  <c r="DC144" i="8"/>
  <c r="DC200" i="8"/>
  <c r="DC152" i="8"/>
  <c r="DC24" i="8"/>
  <c r="DC112" i="8"/>
  <c r="DC88" i="8"/>
  <c r="DC12" i="8"/>
  <c r="DC6" i="8"/>
  <c r="DC222" i="8"/>
  <c r="DC134" i="8"/>
  <c r="DC102" i="8"/>
  <c r="DC270" i="8"/>
  <c r="DC182" i="8"/>
  <c r="DC214" i="8"/>
  <c r="DC238" i="8"/>
  <c r="DC68" i="8"/>
  <c r="DC284" i="8"/>
  <c r="DC172" i="8"/>
  <c r="DC86" i="8"/>
  <c r="DC212" i="8"/>
  <c r="DC250" i="8"/>
  <c r="DC252" i="8"/>
  <c r="DC60" i="8"/>
  <c r="DC92" i="8"/>
  <c r="DC20" i="8"/>
  <c r="DC100" i="8"/>
  <c r="DC132" i="8"/>
  <c r="DC226" i="8"/>
  <c r="DC170" i="8"/>
  <c r="DC282" i="8"/>
  <c r="DC194" i="8"/>
  <c r="DC210" i="8"/>
  <c r="DC82" i="8"/>
  <c r="DC34" i="8"/>
  <c r="DC232" i="8"/>
  <c r="DC176" i="8"/>
  <c r="DC240" i="8"/>
  <c r="DC80" i="8"/>
  <c r="DC48" i="8"/>
  <c r="DC64" i="8"/>
  <c r="DC128" i="8"/>
  <c r="DC72" i="8"/>
  <c r="DC10" i="8"/>
  <c r="DC286" i="8"/>
  <c r="DC198" i="8"/>
  <c r="DC126" i="8"/>
  <c r="DC94" i="8"/>
  <c r="DC262" i="8"/>
  <c r="DC166" i="8"/>
  <c r="DC174" i="8"/>
  <c r="DC150" i="8"/>
  <c r="DC186" i="8"/>
  <c r="DC260" i="8"/>
  <c r="DC164" i="8"/>
  <c r="DC78" i="8"/>
  <c r="DC204" i="8"/>
  <c r="DC114" i="8"/>
  <c r="DC244" i="8"/>
  <c r="DC180" i="8"/>
  <c r="DC76" i="8"/>
  <c r="DC146" i="8"/>
  <c r="DC290" i="8"/>
  <c r="DC162" i="8"/>
  <c r="DC154" i="8"/>
  <c r="DC274" i="8"/>
  <c r="DC122" i="8"/>
  <c r="DC138" i="8"/>
  <c r="DC58" i="8"/>
  <c r="DC18" i="8"/>
  <c r="DC32" i="8"/>
  <c r="DC248" i="8"/>
  <c r="DC224" i="8"/>
  <c r="DC208" i="8"/>
  <c r="DC192" i="8"/>
  <c r="DC136" i="8"/>
  <c r="DC104" i="8"/>
  <c r="DC56" i="8"/>
  <c r="DC246" i="8"/>
  <c r="DC158" i="8"/>
  <c r="DC118" i="8"/>
  <c r="DC276" i="8"/>
  <c r="DC206" i="8"/>
  <c r="DC70" i="8"/>
  <c r="DC268" i="8"/>
  <c r="DC30" i="8"/>
  <c r="DC54" i="8"/>
  <c r="DC236" i="8"/>
  <c r="DC234" i="8"/>
  <c r="DC62" i="8"/>
  <c r="DC140" i="8"/>
  <c r="DC22" i="8"/>
  <c r="DC196" i="8"/>
  <c r="DC124" i="8"/>
  <c r="DC44" i="8"/>
  <c r="DC90" i="8"/>
  <c r="DC266" i="8"/>
  <c r="DC28" i="8"/>
  <c r="DC106" i="8"/>
  <c r="DC66" i="8"/>
  <c r="DC218" i="8"/>
  <c r="DC74" i="8"/>
  <c r="DC130" i="8"/>
  <c r="DC42" i="8"/>
  <c r="DC280" i="8"/>
  <c r="DC288" i="8"/>
  <c r="DC184" i="8"/>
  <c r="DC216" i="8"/>
  <c r="DC160" i="8"/>
  <c r="DC168" i="8"/>
  <c r="DC120" i="8"/>
  <c r="DC96" i="8"/>
  <c r="DC40" i="8"/>
  <c r="DC16" i="8"/>
  <c r="DE8" i="8"/>
  <c r="DD5" i="8"/>
  <c r="DD7" i="8"/>
  <c r="CY9" i="9"/>
  <c r="CZ10" i="9"/>
  <c r="DD52" i="8" l="1"/>
  <c r="DD12" i="8"/>
  <c r="DE4" i="8"/>
  <c r="DD286" i="8"/>
  <c r="DD182" i="8"/>
  <c r="DD70" i="8"/>
  <c r="DD118" i="8"/>
  <c r="DD46" i="8"/>
  <c r="DD214" i="8"/>
  <c r="DD260" i="8"/>
  <c r="DD150" i="8"/>
  <c r="DD228" i="8"/>
  <c r="DD226" i="8"/>
  <c r="DD284" i="8"/>
  <c r="DD244" i="8"/>
  <c r="DD78" i="8"/>
  <c r="DD196" i="8"/>
  <c r="DD234" i="8"/>
  <c r="DD148" i="8"/>
  <c r="DD132" i="8"/>
  <c r="DD84" i="8"/>
  <c r="DD20" i="8"/>
  <c r="DD164" i="8"/>
  <c r="DD274" i="8"/>
  <c r="DD82" i="8"/>
  <c r="DD202" i="8"/>
  <c r="DD122" i="8"/>
  <c r="DD162" i="8"/>
  <c r="DD42" i="8"/>
  <c r="DD160" i="8"/>
  <c r="DD288" i="8"/>
  <c r="DD152" i="8"/>
  <c r="DD224" i="8"/>
  <c r="DD176" i="8"/>
  <c r="DD168" i="8"/>
  <c r="DD144" i="8"/>
  <c r="DD136" i="8"/>
  <c r="DD120" i="8"/>
  <c r="DD14" i="8"/>
  <c r="DD238" i="8"/>
  <c r="DD166" i="8"/>
  <c r="DD262" i="8"/>
  <c r="DD110" i="8"/>
  <c r="DD254" i="8"/>
  <c r="DD174" i="8"/>
  <c r="DD278" i="8"/>
  <c r="DD30" i="8"/>
  <c r="DD108" i="8"/>
  <c r="DD54" i="8"/>
  <c r="DD276" i="8"/>
  <c r="DD220" i="8"/>
  <c r="DD252" i="8"/>
  <c r="DD76" i="8"/>
  <c r="DD188" i="8"/>
  <c r="DD124" i="8"/>
  <c r="DD116" i="8"/>
  <c r="DD68" i="8"/>
  <c r="DD290" i="8"/>
  <c r="DD140" i="8"/>
  <c r="DD266" i="8"/>
  <c r="DD66" i="8"/>
  <c r="DD194" i="8"/>
  <c r="DD74" i="8"/>
  <c r="DD114" i="8"/>
  <c r="DD26" i="8"/>
  <c r="DD34" i="8"/>
  <c r="DD272" i="8"/>
  <c r="DD232" i="8"/>
  <c r="DD208" i="8"/>
  <c r="DD104" i="8"/>
  <c r="DD128" i="8"/>
  <c r="DD96" i="8"/>
  <c r="DD64" i="8"/>
  <c r="DD32" i="8"/>
  <c r="DD10" i="8"/>
  <c r="DD6" i="8"/>
  <c r="DD206" i="8"/>
  <c r="DD158" i="8"/>
  <c r="DD190" i="8"/>
  <c r="DD102" i="8"/>
  <c r="DD246" i="8"/>
  <c r="DD134" i="8"/>
  <c r="DD270" i="8"/>
  <c r="DD268" i="8"/>
  <c r="DD60" i="8"/>
  <c r="DD38" i="8"/>
  <c r="DD90" i="8"/>
  <c r="DD88" i="8"/>
  <c r="DD212" i="8"/>
  <c r="DD258" i="8"/>
  <c r="DD172" i="8"/>
  <c r="DD146" i="8"/>
  <c r="DD100" i="8"/>
  <c r="DD44" i="8"/>
  <c r="DD210" i="8"/>
  <c r="DD250" i="8"/>
  <c r="DD218" i="8"/>
  <c r="DD178" i="8"/>
  <c r="DD186" i="8"/>
  <c r="DD98" i="8"/>
  <c r="DD280" i="8"/>
  <c r="DD50" i="8"/>
  <c r="DD264" i="8"/>
  <c r="DD216" i="8"/>
  <c r="DD200" i="8"/>
  <c r="DD72" i="8"/>
  <c r="DD112" i="8"/>
  <c r="DD80" i="8"/>
  <c r="DD56" i="8"/>
  <c r="DD198" i="8"/>
  <c r="DD142" i="8"/>
  <c r="DD126" i="8"/>
  <c r="DD94" i="8"/>
  <c r="DD230" i="8"/>
  <c r="DD22" i="8"/>
  <c r="DD222" i="8"/>
  <c r="DD236" i="8"/>
  <c r="DD282" i="8"/>
  <c r="DD292" i="8"/>
  <c r="DD62" i="8"/>
  <c r="DD86" i="8"/>
  <c r="DD204" i="8"/>
  <c r="DD242" i="8"/>
  <c r="DD156" i="8"/>
  <c r="DD180" i="8"/>
  <c r="DD92" i="8"/>
  <c r="DD36" i="8"/>
  <c r="DD106" i="8"/>
  <c r="DD28" i="8"/>
  <c r="DD154" i="8"/>
  <c r="DD138" i="8"/>
  <c r="DD130" i="8"/>
  <c r="DD170" i="8"/>
  <c r="DD58" i="8"/>
  <c r="DD248" i="8"/>
  <c r="DD18" i="8"/>
  <c r="DD256" i="8"/>
  <c r="DD184" i="8"/>
  <c r="DD192" i="8"/>
  <c r="DD240" i="8"/>
  <c r="DD48" i="8"/>
  <c r="DD24" i="8"/>
  <c r="DD40" i="8"/>
  <c r="DD16" i="8"/>
  <c r="DF8" i="8"/>
  <c r="DF52" i="8" s="1"/>
  <c r="DE7" i="8"/>
  <c r="DE5" i="8"/>
  <c r="DA10" i="9"/>
  <c r="CZ9" i="9"/>
  <c r="DE52" i="8" l="1"/>
  <c r="DE16" i="8"/>
  <c r="DF4" i="8"/>
  <c r="DE246" i="8"/>
  <c r="DE166" i="8"/>
  <c r="DE54" i="8"/>
  <c r="DE142" i="8"/>
  <c r="DE230" i="8"/>
  <c r="DE126" i="8"/>
  <c r="DE94" i="8"/>
  <c r="DE244" i="8"/>
  <c r="DE124" i="8"/>
  <c r="DE62" i="8"/>
  <c r="DE292" i="8"/>
  <c r="DE46" i="8"/>
  <c r="DE260" i="8"/>
  <c r="DE180" i="8"/>
  <c r="DE36" i="8"/>
  <c r="DE58" i="8"/>
  <c r="DE140" i="8"/>
  <c r="DE234" i="8"/>
  <c r="DE108" i="8"/>
  <c r="DE186" i="8"/>
  <c r="DE138" i="8"/>
  <c r="DE194" i="8"/>
  <c r="DE82" i="8"/>
  <c r="DE266" i="8"/>
  <c r="DE154" i="8"/>
  <c r="DE90" i="8"/>
  <c r="DE144" i="8"/>
  <c r="DE26" i="8"/>
  <c r="DE200" i="8"/>
  <c r="DE224" i="8"/>
  <c r="DE216" i="8"/>
  <c r="DE168" i="8"/>
  <c r="DE56" i="8"/>
  <c r="DE104" i="8"/>
  <c r="DE32" i="8"/>
  <c r="DE14" i="8"/>
  <c r="DE6" i="8"/>
  <c r="DE278" i="8"/>
  <c r="DE158" i="8"/>
  <c r="DE270" i="8"/>
  <c r="DE286" i="8"/>
  <c r="DE222" i="8"/>
  <c r="DE118" i="8"/>
  <c r="DE86" i="8"/>
  <c r="DE220" i="8"/>
  <c r="DE92" i="8"/>
  <c r="DE22" i="8"/>
  <c r="DE276" i="8"/>
  <c r="DE30" i="8"/>
  <c r="DE252" i="8"/>
  <c r="DE164" i="8"/>
  <c r="DE290" i="8"/>
  <c r="DE188" i="8"/>
  <c r="DE170" i="8"/>
  <c r="DE84" i="8"/>
  <c r="DE66" i="8"/>
  <c r="DE122" i="8"/>
  <c r="DE178" i="8"/>
  <c r="DE34" i="8"/>
  <c r="DE242" i="8"/>
  <c r="DE146" i="8"/>
  <c r="DE288" i="8"/>
  <c r="DE264" i="8"/>
  <c r="DE280" i="8"/>
  <c r="DE160" i="8"/>
  <c r="DE152" i="8"/>
  <c r="DE192" i="8"/>
  <c r="DE64" i="8"/>
  <c r="DE40" i="8"/>
  <c r="DE88" i="8"/>
  <c r="DE12" i="8"/>
  <c r="DE214" i="8"/>
  <c r="DE150" i="8"/>
  <c r="DE206" i="8"/>
  <c r="DE254" i="8"/>
  <c r="DE198" i="8"/>
  <c r="DE110" i="8"/>
  <c r="DE78" i="8"/>
  <c r="DE196" i="8"/>
  <c r="DE250" i="8"/>
  <c r="DE212" i="8"/>
  <c r="DE228" i="8"/>
  <c r="DE284" i="8"/>
  <c r="DE236" i="8"/>
  <c r="DE132" i="8"/>
  <c r="DE274" i="8"/>
  <c r="DE172" i="8"/>
  <c r="DE44" i="8"/>
  <c r="DE162" i="8"/>
  <c r="DE68" i="8"/>
  <c r="DE210" i="8"/>
  <c r="DE74" i="8"/>
  <c r="DE130" i="8"/>
  <c r="DE18" i="8"/>
  <c r="DE226" i="8"/>
  <c r="DE114" i="8"/>
  <c r="DE272" i="8"/>
  <c r="DE50" i="8"/>
  <c r="DE256" i="8"/>
  <c r="DE240" i="8"/>
  <c r="DE112" i="8"/>
  <c r="DE184" i="8"/>
  <c r="DE136" i="8"/>
  <c r="DE24" i="8"/>
  <c r="DE72" i="8"/>
  <c r="DE262" i="8"/>
  <c r="DE174" i="8"/>
  <c r="DE134" i="8"/>
  <c r="DE190" i="8"/>
  <c r="DE238" i="8"/>
  <c r="DE182" i="8"/>
  <c r="DE102" i="8"/>
  <c r="DE38" i="8"/>
  <c r="DE156" i="8"/>
  <c r="DE70" i="8"/>
  <c r="DE20" i="8"/>
  <c r="DE76" i="8"/>
  <c r="DE268" i="8"/>
  <c r="DE204" i="8"/>
  <c r="DE100" i="8"/>
  <c r="DE258" i="8"/>
  <c r="DE148" i="8"/>
  <c r="DE28" i="8"/>
  <c r="DE116" i="8"/>
  <c r="DE60" i="8"/>
  <c r="DE202" i="8"/>
  <c r="DE248" i="8"/>
  <c r="DE98" i="8"/>
  <c r="DE282" i="8"/>
  <c r="DE218" i="8"/>
  <c r="DE106" i="8"/>
  <c r="DE208" i="8"/>
  <c r="DE42" i="8"/>
  <c r="DE96" i="8"/>
  <c r="DE232" i="8"/>
  <c r="DE80" i="8"/>
  <c r="DE176" i="8"/>
  <c r="DE120" i="8"/>
  <c r="DE128" i="8"/>
  <c r="DE48" i="8"/>
  <c r="DE10" i="8"/>
  <c r="DG8" i="8"/>
  <c r="DG52" i="8" s="1"/>
  <c r="DF7" i="8"/>
  <c r="DF5" i="8"/>
  <c r="DB10" i="9"/>
  <c r="DA9" i="9"/>
  <c r="DF16" i="8" l="1"/>
  <c r="DG4" i="8"/>
  <c r="DF286" i="8"/>
  <c r="DF206" i="8"/>
  <c r="DF142" i="8"/>
  <c r="DF102" i="8"/>
  <c r="DF166" i="8"/>
  <c r="DF230" i="8"/>
  <c r="DF238" i="8"/>
  <c r="DF220" i="8"/>
  <c r="DF38" i="8"/>
  <c r="DF60" i="8"/>
  <c r="DF78" i="8"/>
  <c r="DF268" i="8"/>
  <c r="DF196" i="8"/>
  <c r="DF22" i="8"/>
  <c r="DF256" i="8"/>
  <c r="DF100" i="8"/>
  <c r="DF188" i="8"/>
  <c r="DF20" i="8"/>
  <c r="DF106" i="8"/>
  <c r="DF76" i="8"/>
  <c r="DF258" i="8"/>
  <c r="DF138" i="8"/>
  <c r="DF234" i="8"/>
  <c r="DF114" i="8"/>
  <c r="DF186" i="8"/>
  <c r="DF82" i="8"/>
  <c r="DF18" i="8"/>
  <c r="DF272" i="8"/>
  <c r="DF200" i="8"/>
  <c r="DF208" i="8"/>
  <c r="DF184" i="8"/>
  <c r="DF144" i="8"/>
  <c r="DF136" i="8"/>
  <c r="DF56" i="8"/>
  <c r="DF120" i="8"/>
  <c r="DF14" i="8"/>
  <c r="DF278" i="8"/>
  <c r="DF198" i="8"/>
  <c r="DF126" i="8"/>
  <c r="DF94" i="8"/>
  <c r="DF46" i="8"/>
  <c r="DF158" i="8"/>
  <c r="DF222" i="8"/>
  <c r="DF108" i="8"/>
  <c r="DF244" i="8"/>
  <c r="DF290" i="8"/>
  <c r="DF292" i="8"/>
  <c r="DF252" i="8"/>
  <c r="DF140" i="8"/>
  <c r="DF260" i="8"/>
  <c r="DF172" i="8"/>
  <c r="DF84" i="8"/>
  <c r="DF124" i="8"/>
  <c r="DF282" i="8"/>
  <c r="DF164" i="8"/>
  <c r="DF162" i="8"/>
  <c r="DF58" i="8"/>
  <c r="DF202" i="8"/>
  <c r="DF74" i="8"/>
  <c r="DF154" i="8"/>
  <c r="DF66" i="8"/>
  <c r="DF264" i="8"/>
  <c r="DF248" i="8"/>
  <c r="DF168" i="8"/>
  <c r="DF224" i="8"/>
  <c r="DF176" i="8"/>
  <c r="DF128" i="8"/>
  <c r="DF96" i="8"/>
  <c r="DF40" i="8"/>
  <c r="DF48" i="8"/>
  <c r="DF12" i="8"/>
  <c r="DF262" i="8"/>
  <c r="DF190" i="8"/>
  <c r="DF118" i="8"/>
  <c r="DF214" i="8"/>
  <c r="DF270" i="8"/>
  <c r="DF150" i="8"/>
  <c r="DF62" i="8"/>
  <c r="DF242" i="8"/>
  <c r="DF228" i="8"/>
  <c r="DF210" i="8"/>
  <c r="DF284" i="8"/>
  <c r="DF236" i="8"/>
  <c r="DF288" i="8"/>
  <c r="DF212" i="8"/>
  <c r="DF132" i="8"/>
  <c r="DF68" i="8"/>
  <c r="DF92" i="8"/>
  <c r="DF226" i="8"/>
  <c r="DF156" i="8"/>
  <c r="DF44" i="8"/>
  <c r="DF178" i="8"/>
  <c r="DF26" i="8"/>
  <c r="DF130" i="8"/>
  <c r="DF250" i="8"/>
  <c r="DF146" i="8"/>
  <c r="DF42" i="8"/>
  <c r="DF50" i="8"/>
  <c r="DF240" i="8"/>
  <c r="DF104" i="8"/>
  <c r="DF216" i="8"/>
  <c r="DF160" i="8"/>
  <c r="DF88" i="8"/>
  <c r="DF80" i="8"/>
  <c r="DF112" i="8"/>
  <c r="DF246" i="8"/>
  <c r="DF182" i="8"/>
  <c r="DF110" i="8"/>
  <c r="DF174" i="8"/>
  <c r="DF254" i="8"/>
  <c r="DF134" i="8"/>
  <c r="DF30" i="8"/>
  <c r="DF54" i="8"/>
  <c r="DF180" i="8"/>
  <c r="DF86" i="8"/>
  <c r="DF276" i="8"/>
  <c r="DF204" i="8"/>
  <c r="DF70" i="8"/>
  <c r="DF90" i="8"/>
  <c r="DF116" i="8"/>
  <c r="DF274" i="8"/>
  <c r="DF36" i="8"/>
  <c r="DF218" i="8"/>
  <c r="DF148" i="8"/>
  <c r="DF28" i="8"/>
  <c r="DF170" i="8"/>
  <c r="DF266" i="8"/>
  <c r="DF122" i="8"/>
  <c r="DF194" i="8"/>
  <c r="DF98" i="8"/>
  <c r="DF34" i="8"/>
  <c r="DF280" i="8"/>
  <c r="DF232" i="8"/>
  <c r="DF72" i="8"/>
  <c r="DF192" i="8"/>
  <c r="DF152" i="8"/>
  <c r="DF24" i="8"/>
  <c r="DF64" i="8"/>
  <c r="DF32" i="8"/>
  <c r="DF10" i="8"/>
  <c r="DF6" i="8"/>
  <c r="DH8" i="8"/>
  <c r="DG7" i="8"/>
  <c r="DG5" i="8"/>
  <c r="DC10" i="9"/>
  <c r="DC9" i="9" s="1"/>
  <c r="DB9" i="9"/>
  <c r="DG10" i="8" l="1"/>
  <c r="DG238" i="8"/>
  <c r="DG54" i="8"/>
  <c r="DG126" i="8"/>
  <c r="DG94" i="8"/>
  <c r="DG214" i="8"/>
  <c r="DG38" i="8"/>
  <c r="DG182" i="8"/>
  <c r="DG284" i="8"/>
  <c r="DG62" i="8"/>
  <c r="DG204" i="8"/>
  <c r="DG236" i="8"/>
  <c r="DG20" i="8"/>
  <c r="DG46" i="8"/>
  <c r="DG220" i="8"/>
  <c r="DG116" i="8"/>
  <c r="DG82" i="8"/>
  <c r="DG194" i="8"/>
  <c r="DG76" i="8"/>
  <c r="DG218" i="8"/>
  <c r="DG74" i="8"/>
  <c r="DG138" i="8"/>
  <c r="DG274" i="8"/>
  <c r="DG234" i="8"/>
  <c r="DG162" i="8"/>
  <c r="DG288" i="8"/>
  <c r="DG42" i="8"/>
  <c r="DG248" i="8"/>
  <c r="DG34" i="8"/>
  <c r="DG216" i="8"/>
  <c r="DG232" i="8"/>
  <c r="DG168" i="8"/>
  <c r="DG96" i="8"/>
  <c r="DG40" i="8"/>
  <c r="DG112" i="8"/>
  <c r="DG14" i="8"/>
  <c r="DG230" i="8"/>
  <c r="DG262" i="8"/>
  <c r="DG118" i="8"/>
  <c r="DG286" i="8"/>
  <c r="DG198" i="8"/>
  <c r="DG278" i="8"/>
  <c r="DG174" i="8"/>
  <c r="DG276" i="8"/>
  <c r="DG292" i="8"/>
  <c r="DG172" i="8"/>
  <c r="DG196" i="8"/>
  <c r="DG86" i="8"/>
  <c r="DG30" i="8"/>
  <c r="DG212" i="8"/>
  <c r="DG100" i="8"/>
  <c r="DG140" i="8"/>
  <c r="DG44" i="8"/>
  <c r="DG156" i="8"/>
  <c r="DG28" i="8"/>
  <c r="DG178" i="8"/>
  <c r="DG18" i="8"/>
  <c r="DG114" i="8"/>
  <c r="DG258" i="8"/>
  <c r="DG226" i="8"/>
  <c r="DG146" i="8"/>
  <c r="DG272" i="8"/>
  <c r="DG26" i="8"/>
  <c r="DG224" i="8"/>
  <c r="DG240" i="8"/>
  <c r="DG136" i="8"/>
  <c r="DG208" i="8"/>
  <c r="DG160" i="8"/>
  <c r="DG80" i="8"/>
  <c r="DG24" i="8"/>
  <c r="DG48" i="8"/>
  <c r="DG16" i="8"/>
  <c r="DG206" i="8"/>
  <c r="DG158" i="8"/>
  <c r="DG110" i="8"/>
  <c r="DG254" i="8"/>
  <c r="DG190" i="8"/>
  <c r="DG270" i="8"/>
  <c r="DG142" i="8"/>
  <c r="DG188" i="8"/>
  <c r="DG260" i="8"/>
  <c r="DG106" i="8"/>
  <c r="DG164" i="8"/>
  <c r="DG78" i="8"/>
  <c r="DG268" i="8"/>
  <c r="DG280" i="8"/>
  <c r="DG84" i="8"/>
  <c r="DG108" i="8"/>
  <c r="DG36" i="8"/>
  <c r="DG124" i="8"/>
  <c r="DG266" i="8"/>
  <c r="DG170" i="8"/>
  <c r="DG202" i="8"/>
  <c r="DG98" i="8"/>
  <c r="DG250" i="8"/>
  <c r="DG210" i="8"/>
  <c r="DG90" i="8"/>
  <c r="DG58" i="8"/>
  <c r="DG264" i="8"/>
  <c r="DG152" i="8"/>
  <c r="DG200" i="8"/>
  <c r="DG104" i="8"/>
  <c r="DG192" i="8"/>
  <c r="DG144" i="8"/>
  <c r="DG64" i="8"/>
  <c r="DG32" i="8"/>
  <c r="DG166" i="8"/>
  <c r="DG150" i="8"/>
  <c r="DG102" i="8"/>
  <c r="DG246" i="8"/>
  <c r="DG134" i="8"/>
  <c r="DG222" i="8"/>
  <c r="DG22" i="8"/>
  <c r="DG148" i="8"/>
  <c r="DG228" i="8"/>
  <c r="DG244" i="8"/>
  <c r="DG132" i="8"/>
  <c r="DG70" i="8"/>
  <c r="DG252" i="8"/>
  <c r="DG180" i="8"/>
  <c r="DG68" i="8"/>
  <c r="DG60" i="8"/>
  <c r="DG290" i="8"/>
  <c r="DG92" i="8"/>
  <c r="DG130" i="8"/>
  <c r="DG122" i="8"/>
  <c r="DG154" i="8"/>
  <c r="DG282" i="8"/>
  <c r="DG242" i="8"/>
  <c r="DG186" i="8"/>
  <c r="DG66" i="8"/>
  <c r="DG50" i="8"/>
  <c r="DG256" i="8"/>
  <c r="DG88" i="8"/>
  <c r="DG184" i="8"/>
  <c r="DG72" i="8"/>
  <c r="DG176" i="8"/>
  <c r="DG128" i="8"/>
  <c r="DG56" i="8"/>
  <c r="DG120" i="8"/>
  <c r="DG12" i="8"/>
  <c r="DG6" i="8"/>
  <c r="DI8" i="8"/>
  <c r="DH5" i="8"/>
  <c r="DH7" i="8"/>
  <c r="DH4" i="8" l="1"/>
  <c r="DH52" i="8"/>
  <c r="DH50" i="8"/>
  <c r="DI4" i="8"/>
  <c r="DH276" i="8"/>
  <c r="DH12" i="8"/>
  <c r="DH196" i="8"/>
  <c r="DH148" i="8"/>
  <c r="DH60" i="8"/>
  <c r="DH108" i="8"/>
  <c r="DH228" i="8"/>
  <c r="DH132" i="8"/>
  <c r="DH68" i="8"/>
  <c r="DH270" i="8"/>
  <c r="DH206" i="8"/>
  <c r="DH28" i="8"/>
  <c r="DH190" i="8"/>
  <c r="DH118" i="8"/>
  <c r="DH62" i="8"/>
  <c r="DH150" i="8"/>
  <c r="DH94" i="8"/>
  <c r="DH30" i="8"/>
  <c r="DH272" i="8"/>
  <c r="DH208" i="8"/>
  <c r="DH168" i="8"/>
  <c r="DH232" i="8"/>
  <c r="DH128" i="8"/>
  <c r="DH48" i="8"/>
  <c r="DH136" i="8"/>
  <c r="DH72" i="8"/>
  <c r="DH24" i="8"/>
  <c r="DH250" i="8"/>
  <c r="DH242" i="8"/>
  <c r="DH170" i="8"/>
  <c r="DH162" i="8"/>
  <c r="DH146" i="8"/>
  <c r="DH90" i="8"/>
  <c r="DH82" i="8"/>
  <c r="DH34" i="8"/>
  <c r="DH18" i="8"/>
  <c r="DH268" i="8"/>
  <c r="DH292" i="8"/>
  <c r="DH188" i="8"/>
  <c r="DH124" i="8"/>
  <c r="DH44" i="8"/>
  <c r="DH36" i="8"/>
  <c r="DH204" i="8"/>
  <c r="DH116" i="8"/>
  <c r="DH254" i="8"/>
  <c r="DH20" i="8"/>
  <c r="DH262" i="8"/>
  <c r="DH182" i="8"/>
  <c r="DH102" i="8"/>
  <c r="DH46" i="8"/>
  <c r="DH134" i="8"/>
  <c r="DH78" i="8"/>
  <c r="DH280" i="8"/>
  <c r="DH256" i="8"/>
  <c r="DH192" i="8"/>
  <c r="DH248" i="8"/>
  <c r="DH216" i="8"/>
  <c r="DH112" i="8"/>
  <c r="DH64" i="8"/>
  <c r="DH120" i="8"/>
  <c r="DH56" i="8"/>
  <c r="DH266" i="8"/>
  <c r="DH274" i="8"/>
  <c r="DH178" i="8"/>
  <c r="DH210" i="8"/>
  <c r="DH234" i="8"/>
  <c r="DH130" i="8"/>
  <c r="DH138" i="8"/>
  <c r="DH58" i="8"/>
  <c r="DH74" i="8"/>
  <c r="DH10" i="8"/>
  <c r="DH260" i="8"/>
  <c r="DH284" i="8"/>
  <c r="DH172" i="8"/>
  <c r="DH92" i="8"/>
  <c r="DH220" i="8"/>
  <c r="DH252" i="8"/>
  <c r="DH180" i="8"/>
  <c r="DH100" i="8"/>
  <c r="DH222" i="8"/>
  <c r="DH246" i="8"/>
  <c r="DH278" i="8"/>
  <c r="DH214" i="8"/>
  <c r="DH158" i="8"/>
  <c r="DH86" i="8"/>
  <c r="DH174" i="8"/>
  <c r="DH126" i="8"/>
  <c r="DH54" i="8"/>
  <c r="DH264" i="8"/>
  <c r="DH240" i="8"/>
  <c r="DH184" i="8"/>
  <c r="DH22" i="8"/>
  <c r="DH200" i="8"/>
  <c r="DH96" i="8"/>
  <c r="DH160" i="8"/>
  <c r="DH104" i="8"/>
  <c r="DH40" i="8"/>
  <c r="DH16" i="8"/>
  <c r="DH258" i="8"/>
  <c r="DH226" i="8"/>
  <c r="DH202" i="8"/>
  <c r="DH218" i="8"/>
  <c r="DH122" i="8"/>
  <c r="DH114" i="8"/>
  <c r="DH42" i="8"/>
  <c r="DH140" i="8"/>
  <c r="DH236" i="8"/>
  <c r="DH156" i="8"/>
  <c r="DH76" i="8"/>
  <c r="DH212" i="8"/>
  <c r="DH244" i="8"/>
  <c r="DH164" i="8"/>
  <c r="DH84" i="8"/>
  <c r="DH286" i="8"/>
  <c r="DH230" i="8"/>
  <c r="DH238" i="8"/>
  <c r="DH198" i="8"/>
  <c r="DH142" i="8"/>
  <c r="DH70" i="8"/>
  <c r="DH166" i="8"/>
  <c r="DH110" i="8"/>
  <c r="DH38" i="8"/>
  <c r="DH288" i="8"/>
  <c r="DH224" i="8"/>
  <c r="DH176" i="8"/>
  <c r="DH14" i="8"/>
  <c r="DH144" i="8"/>
  <c r="DH80" i="8"/>
  <c r="DH152" i="8"/>
  <c r="DH88" i="8"/>
  <c r="DH32" i="8"/>
  <c r="DH282" i="8"/>
  <c r="DH290" i="8"/>
  <c r="DH194" i="8"/>
  <c r="DH186" i="8"/>
  <c r="DH154" i="8"/>
  <c r="DH106" i="8"/>
  <c r="DH98" i="8"/>
  <c r="DH66" i="8"/>
  <c r="DH26" i="8"/>
  <c r="DJ8" i="8"/>
  <c r="DI5" i="8"/>
  <c r="DI7" i="8"/>
  <c r="DH6" i="8"/>
  <c r="DJ4" i="8" l="1"/>
  <c r="DI52" i="8"/>
  <c r="DI284" i="8"/>
  <c r="DI244" i="8"/>
  <c r="DI148" i="8"/>
  <c r="DI68" i="8"/>
  <c r="DI164" i="8"/>
  <c r="DI12" i="8"/>
  <c r="DI196" i="8"/>
  <c r="DI92" i="8"/>
  <c r="DI268" i="8"/>
  <c r="DI222" i="8"/>
  <c r="DI20" i="8"/>
  <c r="DI254" i="8"/>
  <c r="DI190" i="8"/>
  <c r="DI158" i="8"/>
  <c r="DI70" i="8"/>
  <c r="DI166" i="8"/>
  <c r="DI78" i="8"/>
  <c r="DI22" i="8"/>
  <c r="DI232" i="8"/>
  <c r="DI30" i="8"/>
  <c r="DI224" i="8"/>
  <c r="DI192" i="8"/>
  <c r="DI32" i="8"/>
  <c r="DI112" i="8"/>
  <c r="DI64" i="8"/>
  <c r="DI88" i="8"/>
  <c r="DI290" i="8"/>
  <c r="DI16" i="8"/>
  <c r="DI282" i="8"/>
  <c r="DI186" i="8"/>
  <c r="DI210" i="8"/>
  <c r="DI98" i="8"/>
  <c r="DI106" i="8"/>
  <c r="DI58" i="8"/>
  <c r="DI66" i="8"/>
  <c r="DI26" i="8"/>
  <c r="DI6" i="8"/>
  <c r="DI276" i="8"/>
  <c r="DI228" i="8"/>
  <c r="DI116" i="8"/>
  <c r="DI156" i="8"/>
  <c r="DI292" i="8"/>
  <c r="DI180" i="8"/>
  <c r="DI76" i="8"/>
  <c r="DI28" i="8"/>
  <c r="DI214" i="8"/>
  <c r="DI262" i="8"/>
  <c r="DI246" i="8"/>
  <c r="DI182" i="8"/>
  <c r="DI118" i="8"/>
  <c r="DI142" i="8"/>
  <c r="DI126" i="8"/>
  <c r="DI134" i="8"/>
  <c r="DI14" i="8"/>
  <c r="DI168" i="8"/>
  <c r="DI272" i="8"/>
  <c r="DI208" i="8"/>
  <c r="DI184" i="8"/>
  <c r="DI160" i="8"/>
  <c r="DI96" i="8"/>
  <c r="DI136" i="8"/>
  <c r="DI72" i="8"/>
  <c r="DI242" i="8"/>
  <c r="DI274" i="8"/>
  <c r="DI258" i="8"/>
  <c r="DI170" i="8"/>
  <c r="DI178" i="8"/>
  <c r="DI130" i="8"/>
  <c r="DI90" i="8"/>
  <c r="DI42" i="8"/>
  <c r="DI50" i="8"/>
  <c r="DI10" i="8"/>
  <c r="DI260" i="8"/>
  <c r="DI204" i="8"/>
  <c r="DI100" i="8"/>
  <c r="DI220" i="8"/>
  <c r="DI140" i="8"/>
  <c r="DI236" i="8"/>
  <c r="DI124" i="8"/>
  <c r="DI60" i="8"/>
  <c r="DI286" i="8"/>
  <c r="DI198" i="8"/>
  <c r="DI278" i="8"/>
  <c r="DI230" i="8"/>
  <c r="DI150" i="8"/>
  <c r="DI102" i="8"/>
  <c r="DI62" i="8"/>
  <c r="DI110" i="8"/>
  <c r="DI54" i="8"/>
  <c r="DI288" i="8"/>
  <c r="DI264" i="8"/>
  <c r="DI256" i="8"/>
  <c r="DI200" i="8"/>
  <c r="DI176" i="8"/>
  <c r="DI144" i="8"/>
  <c r="DI80" i="8"/>
  <c r="DI120" i="8"/>
  <c r="DI56" i="8"/>
  <c r="DI234" i="8"/>
  <c r="DI266" i="8"/>
  <c r="DI218" i="8"/>
  <c r="DI194" i="8"/>
  <c r="DI154" i="8"/>
  <c r="DI162" i="8"/>
  <c r="DI146" i="8"/>
  <c r="DI82" i="8"/>
  <c r="DI34" i="8"/>
  <c r="DI252" i="8"/>
  <c r="DI172" i="8"/>
  <c r="DI84" i="8"/>
  <c r="DI188" i="8"/>
  <c r="DI132" i="8"/>
  <c r="DI212" i="8"/>
  <c r="DI108" i="8"/>
  <c r="DI44" i="8"/>
  <c r="DI238" i="8"/>
  <c r="DI174" i="8"/>
  <c r="DI270" i="8"/>
  <c r="DI206" i="8"/>
  <c r="DI36" i="8"/>
  <c r="DI86" i="8"/>
  <c r="DI46" i="8"/>
  <c r="DI94" i="8"/>
  <c r="DI38" i="8"/>
  <c r="DI280" i="8"/>
  <c r="DI216" i="8"/>
  <c r="DI240" i="8"/>
  <c r="DI248" i="8"/>
  <c r="DI152" i="8"/>
  <c r="DI128" i="8"/>
  <c r="DI48" i="8"/>
  <c r="DI104" i="8"/>
  <c r="DI40" i="8"/>
  <c r="DI24" i="8"/>
  <c r="DI250" i="8"/>
  <c r="DI202" i="8"/>
  <c r="DI226" i="8"/>
  <c r="DI114" i="8"/>
  <c r="DI122" i="8"/>
  <c r="DI138" i="8"/>
  <c r="DI18" i="8"/>
  <c r="DI74" i="8"/>
  <c r="DK8" i="8"/>
  <c r="DJ7" i="8"/>
  <c r="DJ5" i="8"/>
  <c r="DJ52" i="8" l="1"/>
  <c r="DJ16" i="8"/>
  <c r="DK4" i="8"/>
  <c r="DJ262" i="8"/>
  <c r="DJ278" i="8"/>
  <c r="DJ214" i="8"/>
  <c r="DJ118" i="8"/>
  <c r="DJ86" i="8"/>
  <c r="DJ206" i="8"/>
  <c r="DJ244" i="8"/>
  <c r="DJ30" i="8"/>
  <c r="DJ220" i="8"/>
  <c r="DJ38" i="8"/>
  <c r="DJ252" i="8"/>
  <c r="DJ78" i="8"/>
  <c r="DJ212" i="8"/>
  <c r="DJ154" i="8"/>
  <c r="DJ68" i="8"/>
  <c r="DJ108" i="8"/>
  <c r="DJ156" i="8"/>
  <c r="DJ60" i="8"/>
  <c r="DJ274" i="8"/>
  <c r="DJ114" i="8"/>
  <c r="DJ258" i="8"/>
  <c r="DJ178" i="8"/>
  <c r="DJ250" i="8"/>
  <c r="DJ186" i="8"/>
  <c r="DJ74" i="8"/>
  <c r="DJ42" i="8"/>
  <c r="DJ264" i="8"/>
  <c r="DJ240" i="8"/>
  <c r="DJ232" i="8"/>
  <c r="DJ152" i="8"/>
  <c r="DJ168" i="8"/>
  <c r="DJ128" i="8"/>
  <c r="DJ64" i="8"/>
  <c r="DJ112" i="8"/>
  <c r="DJ10" i="8"/>
  <c r="DJ166" i="8"/>
  <c r="DJ238" i="8"/>
  <c r="DJ190" i="8"/>
  <c r="DJ110" i="8"/>
  <c r="DJ246" i="8"/>
  <c r="DJ198" i="8"/>
  <c r="DJ292" i="8"/>
  <c r="DJ172" i="8"/>
  <c r="DJ22" i="8"/>
  <c r="DJ228" i="8"/>
  <c r="DJ70" i="8"/>
  <c r="DJ204" i="8"/>
  <c r="DJ116" i="8"/>
  <c r="DJ180" i="8"/>
  <c r="DJ282" i="8"/>
  <c r="DJ124" i="8"/>
  <c r="DJ36" i="8"/>
  <c r="DJ234" i="8"/>
  <c r="DJ106" i="8"/>
  <c r="DJ242" i="8"/>
  <c r="DJ162" i="8"/>
  <c r="DJ218" i="8"/>
  <c r="DJ170" i="8"/>
  <c r="DJ256" i="8"/>
  <c r="DJ26" i="8"/>
  <c r="DJ160" i="8"/>
  <c r="DJ224" i="8"/>
  <c r="DJ192" i="8"/>
  <c r="DJ176" i="8"/>
  <c r="DJ144" i="8"/>
  <c r="DJ104" i="8"/>
  <c r="DJ56" i="8"/>
  <c r="DJ96" i="8"/>
  <c r="DJ286" i="8"/>
  <c r="DJ158" i="8"/>
  <c r="DJ230" i="8"/>
  <c r="DJ174" i="8"/>
  <c r="DJ102" i="8"/>
  <c r="DJ182" i="8"/>
  <c r="DJ150" i="8"/>
  <c r="DJ28" i="8"/>
  <c r="DJ276" i="8"/>
  <c r="DJ148" i="8"/>
  <c r="DJ284" i="8"/>
  <c r="DJ196" i="8"/>
  <c r="DJ62" i="8"/>
  <c r="DJ188" i="8"/>
  <c r="DJ100" i="8"/>
  <c r="DJ164" i="8"/>
  <c r="DJ98" i="8"/>
  <c r="DJ92" i="8"/>
  <c r="DJ20" i="8"/>
  <c r="DJ66" i="8"/>
  <c r="DJ90" i="8"/>
  <c r="DJ226" i="8"/>
  <c r="DJ130" i="8"/>
  <c r="DJ210" i="8"/>
  <c r="DJ138" i="8"/>
  <c r="DJ58" i="8"/>
  <c r="DJ288" i="8"/>
  <c r="DJ34" i="8"/>
  <c r="DJ24" i="8"/>
  <c r="DJ216" i="8"/>
  <c r="DJ200" i="8"/>
  <c r="DJ120" i="8"/>
  <c r="DJ88" i="8"/>
  <c r="DJ48" i="8"/>
  <c r="DJ80" i="8"/>
  <c r="DJ14" i="8"/>
  <c r="DJ6" i="8"/>
  <c r="DJ270" i="8"/>
  <c r="DJ142" i="8"/>
  <c r="DJ222" i="8"/>
  <c r="DJ126" i="8"/>
  <c r="DJ94" i="8"/>
  <c r="DJ254" i="8"/>
  <c r="DJ134" i="8"/>
  <c r="DJ46" i="8"/>
  <c r="DJ260" i="8"/>
  <c r="DJ54" i="8"/>
  <c r="DJ268" i="8"/>
  <c r="DJ44" i="8"/>
  <c r="DJ236" i="8"/>
  <c r="DJ132" i="8"/>
  <c r="DJ84" i="8"/>
  <c r="DJ140" i="8"/>
  <c r="DJ82" i="8"/>
  <c r="DJ76" i="8"/>
  <c r="DJ290" i="8"/>
  <c r="DJ146" i="8"/>
  <c r="DJ248" i="8"/>
  <c r="DJ202" i="8"/>
  <c r="DJ266" i="8"/>
  <c r="DJ194" i="8"/>
  <c r="DJ122" i="8"/>
  <c r="DJ50" i="8"/>
  <c r="DJ280" i="8"/>
  <c r="DJ18" i="8"/>
  <c r="DJ272" i="8"/>
  <c r="DJ208" i="8"/>
  <c r="DJ184" i="8"/>
  <c r="DJ136" i="8"/>
  <c r="DJ72" i="8"/>
  <c r="DJ40" i="8"/>
  <c r="DJ32" i="8"/>
  <c r="DJ12" i="8"/>
  <c r="DL8" i="8"/>
  <c r="DK7" i="8"/>
  <c r="DK5" i="8"/>
  <c r="DK52" i="8" l="1"/>
  <c r="DK14" i="8"/>
  <c r="DL4" i="8"/>
  <c r="DK134" i="8"/>
  <c r="DK278" i="8"/>
  <c r="DK110" i="8"/>
  <c r="DK190" i="8"/>
  <c r="DK30" i="8"/>
  <c r="DK230" i="8"/>
  <c r="DK150" i="8"/>
  <c r="DK28" i="8"/>
  <c r="DK284" i="8"/>
  <c r="DK148" i="8"/>
  <c r="DK244" i="8"/>
  <c r="DK172" i="8"/>
  <c r="DK146" i="8"/>
  <c r="DK212" i="8"/>
  <c r="DK178" i="8"/>
  <c r="DK132" i="8"/>
  <c r="DK84" i="8"/>
  <c r="DK234" i="8"/>
  <c r="DK164" i="8"/>
  <c r="DK90" i="8"/>
  <c r="DK138" i="8"/>
  <c r="DK218" i="8"/>
  <c r="DK122" i="8"/>
  <c r="DK202" i="8"/>
  <c r="DK264" i="8"/>
  <c r="DK26" i="8"/>
  <c r="DK50" i="8"/>
  <c r="DK224" i="8"/>
  <c r="DK152" i="8"/>
  <c r="DK184" i="8"/>
  <c r="DK168" i="8"/>
  <c r="DK88" i="8"/>
  <c r="DK96" i="8"/>
  <c r="DK40" i="8"/>
  <c r="DK12" i="8"/>
  <c r="DK270" i="8"/>
  <c r="DK46" i="8"/>
  <c r="DK254" i="8"/>
  <c r="DK102" i="8"/>
  <c r="DK174" i="8"/>
  <c r="DK262" i="8"/>
  <c r="DK222" i="8"/>
  <c r="DK252" i="8"/>
  <c r="DK70" i="8"/>
  <c r="DK268" i="8"/>
  <c r="DK76" i="8"/>
  <c r="DK228" i="8"/>
  <c r="DK92" i="8"/>
  <c r="DK86" i="8"/>
  <c r="DK188" i="8"/>
  <c r="DK106" i="8"/>
  <c r="DK116" i="8"/>
  <c r="DK68" i="8"/>
  <c r="DK226" i="8"/>
  <c r="DK140" i="8"/>
  <c r="DK210" i="8"/>
  <c r="DK248" i="8"/>
  <c r="DK170" i="8"/>
  <c r="DK74" i="8"/>
  <c r="DK130" i="8"/>
  <c r="DK120" i="8"/>
  <c r="DK288" i="8"/>
  <c r="DK280" i="8"/>
  <c r="DK192" i="8"/>
  <c r="DK232" i="8"/>
  <c r="DK48" i="8"/>
  <c r="DK144" i="8"/>
  <c r="DK72" i="8"/>
  <c r="DK80" i="8"/>
  <c r="DK112" i="8"/>
  <c r="DK16" i="8"/>
  <c r="DK198" i="8"/>
  <c r="DK22" i="8"/>
  <c r="DK126" i="8"/>
  <c r="DK94" i="8"/>
  <c r="DK158" i="8"/>
  <c r="DK246" i="8"/>
  <c r="DK214" i="8"/>
  <c r="DK236" i="8"/>
  <c r="DK54" i="8"/>
  <c r="DK260" i="8"/>
  <c r="DK62" i="8"/>
  <c r="DK220" i="8"/>
  <c r="DK44" i="8"/>
  <c r="DK78" i="8"/>
  <c r="DK60" i="8"/>
  <c r="DK180" i="8"/>
  <c r="DK108" i="8"/>
  <c r="DK20" i="8"/>
  <c r="DK82" i="8"/>
  <c r="DK124" i="8"/>
  <c r="DK194" i="8"/>
  <c r="DK290" i="8"/>
  <c r="DK162" i="8"/>
  <c r="DK282" i="8"/>
  <c r="DK114" i="8"/>
  <c r="DK58" i="8"/>
  <c r="DK34" i="8"/>
  <c r="DK272" i="8"/>
  <c r="DK176" i="8"/>
  <c r="DK208" i="8"/>
  <c r="DK240" i="8"/>
  <c r="DK136" i="8"/>
  <c r="DK24" i="8"/>
  <c r="DK64" i="8"/>
  <c r="DK32" i="8"/>
  <c r="DK182" i="8"/>
  <c r="DK286" i="8"/>
  <c r="DK118" i="8"/>
  <c r="DK206" i="8"/>
  <c r="DK142" i="8"/>
  <c r="DK238" i="8"/>
  <c r="DK166" i="8"/>
  <c r="DK38" i="8"/>
  <c r="DK204" i="8"/>
  <c r="DK276" i="8"/>
  <c r="DK196" i="8"/>
  <c r="DK36" i="8"/>
  <c r="DK292" i="8"/>
  <c r="DK258" i="8"/>
  <c r="DK156" i="8"/>
  <c r="DK100" i="8"/>
  <c r="DK242" i="8"/>
  <c r="DK66" i="8"/>
  <c r="DK266" i="8"/>
  <c r="DK186" i="8"/>
  <c r="DK274" i="8"/>
  <c r="DK154" i="8"/>
  <c r="DK250" i="8"/>
  <c r="DK98" i="8"/>
  <c r="DK42" i="8"/>
  <c r="DK18" i="8"/>
  <c r="DK256" i="8"/>
  <c r="DK160" i="8"/>
  <c r="DK200" i="8"/>
  <c r="DK216" i="8"/>
  <c r="DK128" i="8"/>
  <c r="DK104" i="8"/>
  <c r="DK56" i="8"/>
  <c r="DK10" i="8"/>
  <c r="DK6" i="8"/>
  <c r="DM8" i="8"/>
  <c r="DL5" i="8"/>
  <c r="DL7" i="8"/>
  <c r="DL230" i="8" l="1"/>
  <c r="DM52" i="8"/>
  <c r="DL52" i="8"/>
  <c r="DL286" i="8"/>
  <c r="DL246" i="8"/>
  <c r="DL150" i="8"/>
  <c r="DL118" i="8"/>
  <c r="DL270" i="8"/>
  <c r="DL6" i="8"/>
  <c r="DM4" i="8"/>
  <c r="DL78" i="8"/>
  <c r="DL158" i="8"/>
  <c r="DL204" i="8"/>
  <c r="DL236" i="8"/>
  <c r="DL156" i="8"/>
  <c r="DL46" i="8"/>
  <c r="DL36" i="8"/>
  <c r="DL38" i="8"/>
  <c r="DL172" i="8"/>
  <c r="DL210" i="8"/>
  <c r="DL68" i="8"/>
  <c r="DL170" i="8"/>
  <c r="DL108" i="8"/>
  <c r="DL162" i="8"/>
  <c r="DL264" i="8"/>
  <c r="DL178" i="8"/>
  <c r="DL106" i="8"/>
  <c r="DL250" i="8"/>
  <c r="DL66" i="8"/>
  <c r="DL58" i="8"/>
  <c r="DL208" i="8"/>
  <c r="DL240" i="8"/>
  <c r="DL160" i="8"/>
  <c r="DL192" i="8"/>
  <c r="DL136" i="8"/>
  <c r="DL24" i="8"/>
  <c r="DL72" i="8"/>
  <c r="DL96" i="8"/>
  <c r="DL14" i="8"/>
  <c r="DL262" i="8"/>
  <c r="DL86" i="8"/>
  <c r="DL206" i="8"/>
  <c r="DL62" i="8"/>
  <c r="DL238" i="8"/>
  <c r="DL110" i="8"/>
  <c r="DL222" i="8"/>
  <c r="DL134" i="8"/>
  <c r="DL196" i="8"/>
  <c r="DL228" i="8"/>
  <c r="DL132" i="8"/>
  <c r="DL30" i="8"/>
  <c r="DL154" i="8"/>
  <c r="DL260" i="8"/>
  <c r="DL140" i="8"/>
  <c r="DL44" i="8"/>
  <c r="DL74" i="8"/>
  <c r="DL60" i="8"/>
  <c r="DL148" i="8"/>
  <c r="DL92" i="8"/>
  <c r="DL138" i="8"/>
  <c r="DL242" i="8"/>
  <c r="DL146" i="8"/>
  <c r="DL90" i="8"/>
  <c r="DL234" i="8"/>
  <c r="DL50" i="8"/>
  <c r="DL42" i="8"/>
  <c r="DL34" i="8"/>
  <c r="DL232" i="8"/>
  <c r="DL64" i="8"/>
  <c r="DL184" i="8"/>
  <c r="DL120" i="8"/>
  <c r="DL128" i="8"/>
  <c r="DL48" i="8"/>
  <c r="DL80" i="8"/>
  <c r="DL16" i="8"/>
  <c r="DL214" i="8"/>
  <c r="DL22" i="8"/>
  <c r="DL198" i="8"/>
  <c r="DL278" i="8"/>
  <c r="DL182" i="8"/>
  <c r="DL102" i="8"/>
  <c r="DL174" i="8"/>
  <c r="DL292" i="8"/>
  <c r="DL284" i="8"/>
  <c r="DL220" i="8"/>
  <c r="DL100" i="8"/>
  <c r="DL252" i="8"/>
  <c r="DL70" i="8"/>
  <c r="DL188" i="8"/>
  <c r="DL20" i="8"/>
  <c r="DL28" i="8"/>
  <c r="DL272" i="8"/>
  <c r="DL290" i="8"/>
  <c r="DL124" i="8"/>
  <c r="DL76" i="8"/>
  <c r="DL98" i="8"/>
  <c r="DL226" i="8"/>
  <c r="DL130" i="8"/>
  <c r="DL144" i="8"/>
  <c r="DL218" i="8"/>
  <c r="DL288" i="8"/>
  <c r="DL26" i="8"/>
  <c r="DL18" i="8"/>
  <c r="DL224" i="8"/>
  <c r="DL216" i="8"/>
  <c r="DL176" i="8"/>
  <c r="DL56" i="8"/>
  <c r="DL104" i="8"/>
  <c r="DL32" i="8"/>
  <c r="DL10" i="8"/>
  <c r="DL190" i="8"/>
  <c r="DL268" i="8"/>
  <c r="DL142" i="8"/>
  <c r="DL254" i="8"/>
  <c r="DL126" i="8"/>
  <c r="DL94" i="8"/>
  <c r="DL166" i="8"/>
  <c r="DL244" i="8"/>
  <c r="DL276" i="8"/>
  <c r="DL212" i="8"/>
  <c r="DL186" i="8"/>
  <c r="DL164" i="8"/>
  <c r="DL54" i="8"/>
  <c r="DL180" i="8"/>
  <c r="DL282" i="8"/>
  <c r="DL266" i="8"/>
  <c r="DL84" i="8"/>
  <c r="DL274" i="8"/>
  <c r="DL116" i="8"/>
  <c r="DL122" i="8"/>
  <c r="DL82" i="8"/>
  <c r="DL202" i="8"/>
  <c r="DL114" i="8"/>
  <c r="DL258" i="8"/>
  <c r="DL194" i="8"/>
  <c r="DL280" i="8"/>
  <c r="DL256" i="8"/>
  <c r="DL248" i="8"/>
  <c r="DL168" i="8"/>
  <c r="DL200" i="8"/>
  <c r="DL152" i="8"/>
  <c r="DL40" i="8"/>
  <c r="DL88" i="8"/>
  <c r="DL112" i="8"/>
  <c r="DL12" i="8"/>
  <c r="DN8" i="8"/>
  <c r="DN52" i="8" s="1"/>
  <c r="DM7" i="8"/>
  <c r="DM5" i="8"/>
  <c r="DM16" i="8" l="1"/>
  <c r="DN4" i="8"/>
  <c r="DM262" i="8"/>
  <c r="DM198" i="8"/>
  <c r="DM182" i="8"/>
  <c r="DM206" i="8"/>
  <c r="DM286" i="8"/>
  <c r="DM190" i="8"/>
  <c r="DM110" i="8"/>
  <c r="DM78" i="8"/>
  <c r="DM250" i="8"/>
  <c r="DM188" i="8"/>
  <c r="DM30" i="8"/>
  <c r="DM228" i="8"/>
  <c r="DM54" i="8"/>
  <c r="DM212" i="8"/>
  <c r="DM68" i="8"/>
  <c r="DM140" i="8"/>
  <c r="DM234" i="8"/>
  <c r="DM148" i="8"/>
  <c r="DM290" i="8"/>
  <c r="DM108" i="8"/>
  <c r="DM58" i="8"/>
  <c r="DM138" i="8"/>
  <c r="DM258" i="8"/>
  <c r="DM170" i="8"/>
  <c r="DM82" i="8"/>
  <c r="DM154" i="8"/>
  <c r="DM288" i="8"/>
  <c r="DM26" i="8"/>
  <c r="DM224" i="8"/>
  <c r="DM160" i="8"/>
  <c r="DM136" i="8"/>
  <c r="DM232" i="8"/>
  <c r="DM112" i="8"/>
  <c r="DM88" i="8"/>
  <c r="DM96" i="8"/>
  <c r="DM10" i="8"/>
  <c r="DM254" i="8"/>
  <c r="DM276" i="8"/>
  <c r="DM150" i="8"/>
  <c r="DM174" i="8"/>
  <c r="DM278" i="8"/>
  <c r="DM166" i="8"/>
  <c r="DM102" i="8"/>
  <c r="DM292" i="8"/>
  <c r="DM22" i="8"/>
  <c r="DM116" i="8"/>
  <c r="DM260" i="8"/>
  <c r="DM196" i="8"/>
  <c r="DM38" i="8"/>
  <c r="DM172" i="8"/>
  <c r="DM44" i="8"/>
  <c r="DM28" i="8"/>
  <c r="DM226" i="8"/>
  <c r="DM76" i="8"/>
  <c r="DM266" i="8"/>
  <c r="DM274" i="8"/>
  <c r="DM218" i="8"/>
  <c r="DM114" i="8"/>
  <c r="DM210" i="8"/>
  <c r="DM130" i="8"/>
  <c r="DM66" i="8"/>
  <c r="DM256" i="8"/>
  <c r="DM56" i="8"/>
  <c r="DM272" i="8"/>
  <c r="DM200" i="8"/>
  <c r="DM216" i="8"/>
  <c r="DM64" i="8"/>
  <c r="DM192" i="8"/>
  <c r="DM32" i="8"/>
  <c r="DM72" i="8"/>
  <c r="DM80" i="8"/>
  <c r="DM12" i="8"/>
  <c r="DM222" i="8"/>
  <c r="DM270" i="8"/>
  <c r="DM134" i="8"/>
  <c r="DM158" i="8"/>
  <c r="DM238" i="8"/>
  <c r="DM126" i="8"/>
  <c r="DM94" i="8"/>
  <c r="DM220" i="8"/>
  <c r="DM268" i="8"/>
  <c r="DM84" i="8"/>
  <c r="DM252" i="8"/>
  <c r="DM36" i="8"/>
  <c r="DM284" i="8"/>
  <c r="DM132" i="8"/>
  <c r="DM180" i="8"/>
  <c r="DM20" i="8"/>
  <c r="DM74" i="8"/>
  <c r="DM60" i="8"/>
  <c r="DM34" i="8"/>
  <c r="DM162" i="8"/>
  <c r="DM202" i="8"/>
  <c r="DM98" i="8"/>
  <c r="DM194" i="8"/>
  <c r="DM106" i="8"/>
  <c r="DM282" i="8"/>
  <c r="DM168" i="8"/>
  <c r="DM50" i="8"/>
  <c r="DM264" i="8"/>
  <c r="DM184" i="8"/>
  <c r="DM208" i="8"/>
  <c r="DM40" i="8"/>
  <c r="DM152" i="8"/>
  <c r="DM128" i="8"/>
  <c r="DM48" i="8"/>
  <c r="DM14" i="8"/>
  <c r="DM214" i="8"/>
  <c r="DM246" i="8"/>
  <c r="DM62" i="8"/>
  <c r="DM142" i="8"/>
  <c r="DM230" i="8"/>
  <c r="DM118" i="8"/>
  <c r="DM86" i="8"/>
  <c r="DM92" i="8"/>
  <c r="DM204" i="8"/>
  <c r="DM46" i="8"/>
  <c r="DM236" i="8"/>
  <c r="DM70" i="8"/>
  <c r="DM244" i="8"/>
  <c r="DM100" i="8"/>
  <c r="DM164" i="8"/>
  <c r="DM242" i="8"/>
  <c r="DM156" i="8"/>
  <c r="DM124" i="8"/>
  <c r="DM122" i="8"/>
  <c r="DM146" i="8"/>
  <c r="DM280" i="8"/>
  <c r="DM186" i="8"/>
  <c r="DM90" i="8"/>
  <c r="DM178" i="8"/>
  <c r="DM18" i="8"/>
  <c r="DM42" i="8"/>
  <c r="DM248" i="8"/>
  <c r="DM176" i="8"/>
  <c r="DM144" i="8"/>
  <c r="DM240" i="8"/>
  <c r="DM120" i="8"/>
  <c r="DM104" i="8"/>
  <c r="DM24" i="8"/>
  <c r="DM6" i="8"/>
  <c r="DO8" i="8"/>
  <c r="DN7" i="8"/>
  <c r="DN5" i="8"/>
  <c r="DN56" i="8" l="1"/>
  <c r="DN214" i="8"/>
  <c r="DN94" i="8"/>
  <c r="DN286" i="8"/>
  <c r="DN198" i="8"/>
  <c r="DN38" i="8"/>
  <c r="DN284" i="8"/>
  <c r="DN66" i="8"/>
  <c r="DN236" i="8"/>
  <c r="DN70" i="8"/>
  <c r="DN260" i="8"/>
  <c r="DN106" i="8"/>
  <c r="DN148" i="8"/>
  <c r="DN84" i="8"/>
  <c r="DN186" i="8"/>
  <c r="DN114" i="8"/>
  <c r="DN194" i="8"/>
  <c r="DN258" i="8"/>
  <c r="DN98" i="8"/>
  <c r="DN170" i="8"/>
  <c r="DN288" i="8"/>
  <c r="DN216" i="8"/>
  <c r="DN168" i="8"/>
  <c r="DN104" i="8"/>
  <c r="DN16" i="8"/>
  <c r="DN126" i="8"/>
  <c r="DN262" i="8"/>
  <c r="DN278" i="8"/>
  <c r="DN182" i="8"/>
  <c r="DN230" i="8"/>
  <c r="DN188" i="8"/>
  <c r="DN18" i="8"/>
  <c r="DN220" i="8"/>
  <c r="DN22" i="8"/>
  <c r="DN212" i="8"/>
  <c r="DN30" i="8"/>
  <c r="DN124" i="8"/>
  <c r="DN76" i="8"/>
  <c r="DN130" i="8"/>
  <c r="DN28" i="8"/>
  <c r="DN60" i="8"/>
  <c r="DN74" i="8"/>
  <c r="DN242" i="8"/>
  <c r="DN82" i="8"/>
  <c r="DN90" i="8"/>
  <c r="DN144" i="8"/>
  <c r="DN192" i="8"/>
  <c r="DN120" i="8"/>
  <c r="DN12" i="8"/>
  <c r="DO4" i="8"/>
  <c r="DN254" i="8"/>
  <c r="DN270" i="8"/>
  <c r="DN142" i="8"/>
  <c r="DN190" i="8"/>
  <c r="DN156" i="8"/>
  <c r="DN62" i="8"/>
  <c r="DN140" i="8"/>
  <c r="DN292" i="8"/>
  <c r="DN196" i="8"/>
  <c r="DN252" i="8"/>
  <c r="DN116" i="8"/>
  <c r="DN44" i="8"/>
  <c r="DN26" i="8"/>
  <c r="DN20" i="8"/>
  <c r="DN162" i="8"/>
  <c r="DN58" i="8"/>
  <c r="DN202" i="8"/>
  <c r="DN266" i="8"/>
  <c r="DN160" i="8"/>
  <c r="DN80" i="8"/>
  <c r="DN152" i="8"/>
  <c r="DN112" i="8"/>
  <c r="DN48" i="8"/>
  <c r="DN110" i="8"/>
  <c r="DN102" i="8"/>
  <c r="DN206" i="8"/>
  <c r="DN222" i="8"/>
  <c r="DN134" i="8"/>
  <c r="DN158" i="8"/>
  <c r="DN226" i="8"/>
  <c r="DN244" i="8"/>
  <c r="DN86" i="8"/>
  <c r="DN268" i="8"/>
  <c r="DN274" i="8"/>
  <c r="DN180" i="8"/>
  <c r="DN92" i="8"/>
  <c r="DN36" i="8"/>
  <c r="DN172" i="8"/>
  <c r="DN250" i="8"/>
  <c r="DN218" i="8"/>
  <c r="DN176" i="8"/>
  <c r="DN146" i="8"/>
  <c r="DN210" i="8"/>
  <c r="DN280" i="8"/>
  <c r="DN240" i="8"/>
  <c r="DN184" i="8"/>
  <c r="DN128" i="8"/>
  <c r="DN14" i="8"/>
  <c r="DN50" i="8"/>
  <c r="DN256" i="8"/>
  <c r="DN264" i="8"/>
  <c r="DN208" i="8"/>
  <c r="DN232" i="8"/>
  <c r="DN32" i="8"/>
  <c r="DN96" i="8"/>
  <c r="DN88" i="8"/>
  <c r="DN40" i="8"/>
  <c r="DN10" i="8"/>
  <c r="DN118" i="8"/>
  <c r="DN54" i="8"/>
  <c r="DN174" i="8"/>
  <c r="DN246" i="8"/>
  <c r="DN166" i="8"/>
  <c r="DN238" i="8"/>
  <c r="DN150" i="8"/>
  <c r="DN132" i="8"/>
  <c r="DN272" i="8"/>
  <c r="DN228" i="8"/>
  <c r="DN78" i="8"/>
  <c r="DN276" i="8"/>
  <c r="DN204" i="8"/>
  <c r="DN46" i="8"/>
  <c r="DN164" i="8"/>
  <c r="DN108" i="8"/>
  <c r="DN68" i="8"/>
  <c r="DN138" i="8"/>
  <c r="DN100" i="8"/>
  <c r="DN290" i="8"/>
  <c r="DN234" i="8"/>
  <c r="DN122" i="8"/>
  <c r="DN282" i="8"/>
  <c r="DN178" i="8"/>
  <c r="DN42" i="8"/>
  <c r="DN154" i="8"/>
  <c r="DN34" i="8"/>
  <c r="DN200" i="8"/>
  <c r="DN248" i="8"/>
  <c r="DN24" i="8"/>
  <c r="DN224" i="8"/>
  <c r="DN136" i="8"/>
  <c r="DN64" i="8"/>
  <c r="DN72" i="8"/>
  <c r="DN6" i="8"/>
  <c r="DP8" i="8"/>
  <c r="DO52" i="8" s="1"/>
  <c r="DO7" i="8"/>
  <c r="DO5" i="8"/>
  <c r="DP4" i="8" l="1"/>
  <c r="DO292" i="8"/>
  <c r="DO92" i="8"/>
  <c r="DO220" i="8"/>
  <c r="DO44" i="8"/>
  <c r="DO172" i="8"/>
  <c r="DO84" i="8"/>
  <c r="DO252" i="8"/>
  <c r="DO164" i="8"/>
  <c r="DO246" i="8"/>
  <c r="DO198" i="8"/>
  <c r="DO270" i="8"/>
  <c r="DO214" i="8"/>
  <c r="DO126" i="8"/>
  <c r="DO54" i="8"/>
  <c r="DO150" i="8"/>
  <c r="DO86" i="8"/>
  <c r="DO30" i="8"/>
  <c r="DO216" i="8"/>
  <c r="DO192" i="8"/>
  <c r="DO232" i="8"/>
  <c r="DO264" i="8"/>
  <c r="DO96" i="8"/>
  <c r="DO152" i="8"/>
  <c r="DO160" i="8"/>
  <c r="DO72" i="8"/>
  <c r="DO24" i="8"/>
  <c r="DO266" i="8"/>
  <c r="DO290" i="8"/>
  <c r="DO170" i="8"/>
  <c r="DO186" i="8"/>
  <c r="DO130" i="8"/>
  <c r="DO154" i="8"/>
  <c r="DO66" i="8"/>
  <c r="DO34" i="8"/>
  <c r="DO42" i="8"/>
  <c r="DO212" i="8"/>
  <c r="DO76" i="8"/>
  <c r="DO196" i="8"/>
  <c r="DO284" i="8"/>
  <c r="DO116" i="8"/>
  <c r="DO68" i="8"/>
  <c r="DO244" i="8"/>
  <c r="DO156" i="8"/>
  <c r="DO254" i="8"/>
  <c r="DO230" i="8"/>
  <c r="DO28" i="8"/>
  <c r="DO262" i="8"/>
  <c r="DO182" i="8"/>
  <c r="DO110" i="8"/>
  <c r="DO38" i="8"/>
  <c r="DO134" i="8"/>
  <c r="DO70" i="8"/>
  <c r="DO272" i="8"/>
  <c r="DO208" i="8"/>
  <c r="DO288" i="8"/>
  <c r="DO200" i="8"/>
  <c r="DO240" i="8"/>
  <c r="DO80" i="8"/>
  <c r="DO136" i="8"/>
  <c r="DO120" i="8"/>
  <c r="DO144" i="8"/>
  <c r="DO234" i="8"/>
  <c r="DO250" i="8"/>
  <c r="DO274" i="8"/>
  <c r="DO162" i="8"/>
  <c r="DO202" i="8"/>
  <c r="DO122" i="8"/>
  <c r="DO138" i="8"/>
  <c r="DO18" i="8"/>
  <c r="DO26" i="8"/>
  <c r="DO10" i="8"/>
  <c r="DO12" i="8"/>
  <c r="DO268" i="8"/>
  <c r="DO108" i="8"/>
  <c r="DO276" i="8"/>
  <c r="DO228" i="8"/>
  <c r="DO148" i="8"/>
  <c r="DO206" i="8"/>
  <c r="DO190" i="8"/>
  <c r="DO20" i="8"/>
  <c r="DO238" i="8"/>
  <c r="DO166" i="8"/>
  <c r="DO94" i="8"/>
  <c r="DO174" i="8"/>
  <c r="DO118" i="8"/>
  <c r="DO62" i="8"/>
  <c r="DO256" i="8"/>
  <c r="DO184" i="8"/>
  <c r="DO280" i="8"/>
  <c r="DO22" i="8"/>
  <c r="DO128" i="8"/>
  <c r="DO64" i="8"/>
  <c r="DO56" i="8"/>
  <c r="DO104" i="8"/>
  <c r="DO48" i="8"/>
  <c r="DO16" i="8"/>
  <c r="DO258" i="8"/>
  <c r="DO226" i="8"/>
  <c r="DO210" i="8"/>
  <c r="DO178" i="8"/>
  <c r="DO106" i="8"/>
  <c r="DO114" i="8"/>
  <c r="DO74" i="8"/>
  <c r="DO82" i="8"/>
  <c r="DO180" i="8"/>
  <c r="DO140" i="8"/>
  <c r="DO124" i="8"/>
  <c r="DO236" i="8"/>
  <c r="DO60" i="8"/>
  <c r="DO204" i="8"/>
  <c r="DO100" i="8"/>
  <c r="DO260" i="8"/>
  <c r="DO188" i="8"/>
  <c r="DO132" i="8"/>
  <c r="DO286" i="8"/>
  <c r="DO36" i="8"/>
  <c r="DO278" i="8"/>
  <c r="DO222" i="8"/>
  <c r="DO142" i="8"/>
  <c r="DO78" i="8"/>
  <c r="DO158" i="8"/>
  <c r="DO102" i="8"/>
  <c r="DO46" i="8"/>
  <c r="DO224" i="8"/>
  <c r="DO176" i="8"/>
  <c r="DO248" i="8"/>
  <c r="DO14" i="8"/>
  <c r="DO112" i="8"/>
  <c r="DO168" i="8"/>
  <c r="DO40" i="8"/>
  <c r="DO88" i="8"/>
  <c r="DO32" i="8"/>
  <c r="DO282" i="8"/>
  <c r="DO242" i="8"/>
  <c r="DO218" i="8"/>
  <c r="DO194" i="8"/>
  <c r="DO146" i="8"/>
  <c r="DO90" i="8"/>
  <c r="DO98" i="8"/>
  <c r="DO50" i="8"/>
  <c r="DO58" i="8"/>
  <c r="DO6" i="8"/>
  <c r="DQ8" i="8"/>
  <c r="DP52" i="8" s="1"/>
  <c r="DP5" i="8"/>
  <c r="DP7" i="8"/>
  <c r="DP26" i="8" l="1"/>
  <c r="DP268" i="8"/>
  <c r="DP220" i="8"/>
  <c r="DP132" i="8"/>
  <c r="DP68" i="8"/>
  <c r="DP148" i="8"/>
  <c r="DP284" i="8"/>
  <c r="DP156" i="8"/>
  <c r="DP60" i="8"/>
  <c r="DP108" i="8"/>
  <c r="DP262" i="8"/>
  <c r="DP150" i="8"/>
  <c r="DP270" i="8"/>
  <c r="DP222" i="8"/>
  <c r="DP134" i="8"/>
  <c r="DP142" i="8"/>
  <c r="DP70" i="8"/>
  <c r="DP110" i="8"/>
  <c r="DP38" i="8"/>
  <c r="DP232" i="8"/>
  <c r="DP288" i="8"/>
  <c r="DP224" i="8"/>
  <c r="DP264" i="8"/>
  <c r="DP152" i="8"/>
  <c r="DP112" i="8"/>
  <c r="DP64" i="8"/>
  <c r="DP88" i="8"/>
  <c r="DP290" i="8"/>
  <c r="DP282" i="8"/>
  <c r="DP258" i="8"/>
  <c r="DP226" i="8"/>
  <c r="DP210" i="8"/>
  <c r="DP114" i="8"/>
  <c r="DP122" i="8"/>
  <c r="DP82" i="8"/>
  <c r="DP34" i="8"/>
  <c r="DP18" i="8"/>
  <c r="DP252" i="8"/>
  <c r="DP204" i="8"/>
  <c r="DP116" i="8"/>
  <c r="DP140" i="8"/>
  <c r="DP196" i="8"/>
  <c r="DP124" i="8"/>
  <c r="DP44" i="8"/>
  <c r="DP36" i="8"/>
  <c r="DP214" i="8"/>
  <c r="DP278" i="8"/>
  <c r="DP254" i="8"/>
  <c r="DP206" i="8"/>
  <c r="DP166" i="8"/>
  <c r="DP118" i="8"/>
  <c r="DP62" i="8"/>
  <c r="DP94" i="8"/>
  <c r="DP22" i="8"/>
  <c r="DP216" i="8"/>
  <c r="DP272" i="8"/>
  <c r="DP208" i="8"/>
  <c r="DP248" i="8"/>
  <c r="DP32" i="8"/>
  <c r="DP96" i="8"/>
  <c r="DP136" i="8"/>
  <c r="DP72" i="8"/>
  <c r="DP242" i="8"/>
  <c r="DP266" i="8"/>
  <c r="DP234" i="8"/>
  <c r="DP194" i="8"/>
  <c r="DP202" i="8"/>
  <c r="DP98" i="8"/>
  <c r="DP106" i="8"/>
  <c r="DP58" i="8"/>
  <c r="DP74" i="8"/>
  <c r="DP10" i="8"/>
  <c r="DP180" i="8"/>
  <c r="DP100" i="8"/>
  <c r="DP260" i="8"/>
  <c r="DP12" i="8"/>
  <c r="DP188" i="8"/>
  <c r="DP92" i="8"/>
  <c r="DP276" i="8"/>
  <c r="DP28" i="8"/>
  <c r="DP198" i="8"/>
  <c r="DP238" i="8"/>
  <c r="DP246" i="8"/>
  <c r="DP174" i="8"/>
  <c r="DP30" i="8"/>
  <c r="DP102" i="8"/>
  <c r="DP46" i="8"/>
  <c r="DP78" i="8"/>
  <c r="DP14" i="8"/>
  <c r="DP200" i="8"/>
  <c r="DP256" i="8"/>
  <c r="DP184" i="8"/>
  <c r="DP176" i="8"/>
  <c r="DP144" i="8"/>
  <c r="DP80" i="8"/>
  <c r="DP120" i="8"/>
  <c r="DP56" i="8"/>
  <c r="DP24" i="8"/>
  <c r="DP250" i="8"/>
  <c r="DP218" i="8"/>
  <c r="DP170" i="8"/>
  <c r="DP186" i="8"/>
  <c r="DP146" i="8"/>
  <c r="DP90" i="8"/>
  <c r="DP42" i="8"/>
  <c r="DP50" i="8"/>
  <c r="DP244" i="8"/>
  <c r="DP228" i="8"/>
  <c r="DP164" i="8"/>
  <c r="DP84" i="8"/>
  <c r="DP212" i="8"/>
  <c r="DP292" i="8"/>
  <c r="DP172" i="8"/>
  <c r="DP76" i="8"/>
  <c r="DP236" i="8"/>
  <c r="DP286" i="8"/>
  <c r="DP190" i="8"/>
  <c r="DP182" i="8"/>
  <c r="DP230" i="8"/>
  <c r="DP20" i="8"/>
  <c r="DP158" i="8"/>
  <c r="DP86" i="8"/>
  <c r="DP126" i="8"/>
  <c r="DP54" i="8"/>
  <c r="DP280" i="8"/>
  <c r="DP192" i="8"/>
  <c r="DP240" i="8"/>
  <c r="DP168" i="8"/>
  <c r="DP160" i="8"/>
  <c r="DP128" i="8"/>
  <c r="DP48" i="8"/>
  <c r="DP104" i="8"/>
  <c r="DP40" i="8"/>
  <c r="DP16" i="8"/>
  <c r="DP274" i="8"/>
  <c r="DP178" i="8"/>
  <c r="DP162" i="8"/>
  <c r="DP138" i="8"/>
  <c r="DP130" i="8"/>
  <c r="DP154" i="8"/>
  <c r="DP66" i="8"/>
  <c r="DP6" i="8"/>
  <c r="DQ4" i="8"/>
  <c r="DR8" i="8"/>
  <c r="DQ52" i="8" s="1"/>
  <c r="DQ5" i="8"/>
  <c r="DQ7" i="8"/>
  <c r="DQ14" i="8" l="1"/>
  <c r="DR4" i="8"/>
  <c r="DQ182" i="8"/>
  <c r="DQ230" i="8"/>
  <c r="DQ86" i="8"/>
  <c r="DQ238" i="8"/>
  <c r="DQ38" i="8"/>
  <c r="DQ174" i="8"/>
  <c r="DQ110" i="8"/>
  <c r="DQ212" i="8"/>
  <c r="DQ252" i="8"/>
  <c r="DQ76" i="8"/>
  <c r="DQ258" i="8"/>
  <c r="DQ292" i="8"/>
  <c r="DQ220" i="8"/>
  <c r="DQ180" i="8"/>
  <c r="DQ242" i="8"/>
  <c r="DQ148" i="8"/>
  <c r="DQ68" i="8"/>
  <c r="DQ20" i="8"/>
  <c r="DQ240" i="8"/>
  <c r="DQ202" i="8"/>
  <c r="DQ122" i="8"/>
  <c r="DQ18" i="8"/>
  <c r="DQ178" i="8"/>
  <c r="DQ98" i="8"/>
  <c r="DQ146" i="8"/>
  <c r="DQ66" i="8"/>
  <c r="DQ58" i="8"/>
  <c r="DQ280" i="8"/>
  <c r="DQ208" i="8"/>
  <c r="DQ192" i="8"/>
  <c r="DQ176" i="8"/>
  <c r="DQ64" i="8"/>
  <c r="DQ40" i="8"/>
  <c r="DQ88" i="8"/>
  <c r="DQ158" i="8"/>
  <c r="DQ214" i="8"/>
  <c r="DQ78" i="8"/>
  <c r="DQ222" i="8"/>
  <c r="DQ286" i="8"/>
  <c r="DQ142" i="8"/>
  <c r="DQ102" i="8"/>
  <c r="DQ284" i="8"/>
  <c r="DQ204" i="8"/>
  <c r="DQ70" i="8"/>
  <c r="DQ62" i="8"/>
  <c r="DQ276" i="8"/>
  <c r="DQ124" i="8"/>
  <c r="DQ132" i="8"/>
  <c r="DQ226" i="8"/>
  <c r="DQ116" i="8"/>
  <c r="DQ60" i="8"/>
  <c r="DQ290" i="8"/>
  <c r="DQ140" i="8"/>
  <c r="DQ194" i="8"/>
  <c r="DQ114" i="8"/>
  <c r="DQ248" i="8"/>
  <c r="DQ162" i="8"/>
  <c r="DQ82" i="8"/>
  <c r="DQ130" i="8"/>
  <c r="DQ50" i="8"/>
  <c r="DQ42" i="8"/>
  <c r="DQ264" i="8"/>
  <c r="DQ160" i="8"/>
  <c r="DQ184" i="8"/>
  <c r="DQ96" i="8"/>
  <c r="DQ120" i="8"/>
  <c r="DQ136" i="8"/>
  <c r="DQ72" i="8"/>
  <c r="DQ10" i="8"/>
  <c r="DQ270" i="8"/>
  <c r="DQ54" i="8"/>
  <c r="DQ150" i="8"/>
  <c r="DQ278" i="8"/>
  <c r="DQ198" i="8"/>
  <c r="DQ206" i="8"/>
  <c r="DQ126" i="8"/>
  <c r="DQ94" i="8"/>
  <c r="DQ268" i="8"/>
  <c r="DQ196" i="8"/>
  <c r="DQ22" i="8"/>
  <c r="DQ46" i="8"/>
  <c r="DQ244" i="8"/>
  <c r="DQ92" i="8"/>
  <c r="DQ36" i="8"/>
  <c r="DQ172" i="8"/>
  <c r="DQ100" i="8"/>
  <c r="DQ44" i="8"/>
  <c r="DQ274" i="8"/>
  <c r="DQ108" i="8"/>
  <c r="DQ186" i="8"/>
  <c r="DQ74" i="8"/>
  <c r="DQ250" i="8"/>
  <c r="DQ154" i="8"/>
  <c r="DQ224" i="8"/>
  <c r="DQ106" i="8"/>
  <c r="DQ256" i="8"/>
  <c r="DQ26" i="8"/>
  <c r="DQ168" i="8"/>
  <c r="DQ80" i="8"/>
  <c r="DQ152" i="8"/>
  <c r="DQ144" i="8"/>
  <c r="DQ56" i="8"/>
  <c r="DQ128" i="8"/>
  <c r="DQ32" i="8"/>
  <c r="DQ12" i="8"/>
  <c r="DQ246" i="8"/>
  <c r="DQ254" i="8"/>
  <c r="DQ134" i="8"/>
  <c r="DQ262" i="8"/>
  <c r="DQ166" i="8"/>
  <c r="DQ190" i="8"/>
  <c r="DQ118" i="8"/>
  <c r="DQ236" i="8"/>
  <c r="DQ260" i="8"/>
  <c r="DQ188" i="8"/>
  <c r="DQ156" i="8"/>
  <c r="DQ30" i="8"/>
  <c r="DQ228" i="8"/>
  <c r="DQ266" i="8"/>
  <c r="DQ164" i="8"/>
  <c r="DQ84" i="8"/>
  <c r="DQ28" i="8"/>
  <c r="DQ234" i="8"/>
  <c r="DQ218" i="8"/>
  <c r="DQ170" i="8"/>
  <c r="DQ34" i="8"/>
  <c r="DQ210" i="8"/>
  <c r="DQ138" i="8"/>
  <c r="DQ282" i="8"/>
  <c r="DQ90" i="8"/>
  <c r="DQ272" i="8"/>
  <c r="DQ288" i="8"/>
  <c r="DQ216" i="8"/>
  <c r="DQ200" i="8"/>
  <c r="DQ232" i="8"/>
  <c r="DQ112" i="8"/>
  <c r="DQ48" i="8"/>
  <c r="DQ104" i="8"/>
  <c r="DQ24" i="8"/>
  <c r="DQ16" i="8"/>
  <c r="DQ6" i="8"/>
  <c r="DS8" i="8"/>
  <c r="DR7" i="8"/>
  <c r="DR5" i="8"/>
  <c r="DR52" i="8" l="1"/>
  <c r="DR10" i="8"/>
  <c r="DS4" i="8"/>
  <c r="DR270" i="8"/>
  <c r="DR230" i="8"/>
  <c r="DR126" i="8"/>
  <c r="DR94" i="8"/>
  <c r="DR214" i="8"/>
  <c r="DR276" i="8"/>
  <c r="DR166" i="8"/>
  <c r="DR286" i="8"/>
  <c r="DR180" i="8"/>
  <c r="DR292" i="8"/>
  <c r="DR78" i="8"/>
  <c r="DR164" i="8"/>
  <c r="DR266" i="8"/>
  <c r="DR22" i="8"/>
  <c r="DR108" i="8"/>
  <c r="DR44" i="8"/>
  <c r="DR124" i="8"/>
  <c r="DR20" i="8"/>
  <c r="DR132" i="8"/>
  <c r="DR160" i="8"/>
  <c r="DR146" i="8"/>
  <c r="DR274" i="8"/>
  <c r="DR162" i="8"/>
  <c r="DR114" i="8"/>
  <c r="DR178" i="8"/>
  <c r="DR66" i="8"/>
  <c r="DR34" i="8"/>
  <c r="DR248" i="8"/>
  <c r="DR280" i="8"/>
  <c r="DR200" i="8"/>
  <c r="DR232" i="8"/>
  <c r="DR168" i="8"/>
  <c r="DR96" i="8"/>
  <c r="DR112" i="8"/>
  <c r="DR88" i="8"/>
  <c r="DR16" i="8"/>
  <c r="DR262" i="8"/>
  <c r="DR198" i="8"/>
  <c r="DR118" i="8"/>
  <c r="DR70" i="8"/>
  <c r="DR190" i="8"/>
  <c r="DR278" i="8"/>
  <c r="DR150" i="8"/>
  <c r="DR142" i="8"/>
  <c r="DR116" i="8"/>
  <c r="DR244" i="8"/>
  <c r="DR268" i="8"/>
  <c r="DR100" i="8"/>
  <c r="DR170" i="8"/>
  <c r="DR252" i="8"/>
  <c r="DR188" i="8"/>
  <c r="DR36" i="8"/>
  <c r="DR92" i="8"/>
  <c r="DR172" i="8"/>
  <c r="DR282" i="8"/>
  <c r="DR218" i="8"/>
  <c r="DR122" i="8"/>
  <c r="DR250" i="8"/>
  <c r="DR154" i="8"/>
  <c r="DR98" i="8"/>
  <c r="DR106" i="8"/>
  <c r="DR58" i="8"/>
  <c r="DR56" i="8"/>
  <c r="DR136" i="8"/>
  <c r="DR256" i="8"/>
  <c r="DR152" i="8"/>
  <c r="DR224" i="8"/>
  <c r="DR144" i="8"/>
  <c r="DR64" i="8"/>
  <c r="DR48" i="8"/>
  <c r="DR72" i="8"/>
  <c r="DR14" i="8"/>
  <c r="DR254" i="8"/>
  <c r="DR182" i="8"/>
  <c r="DR110" i="8"/>
  <c r="DR54" i="8"/>
  <c r="DR174" i="8"/>
  <c r="DR246" i="8"/>
  <c r="DR134" i="8"/>
  <c r="DR260" i="8"/>
  <c r="DR84" i="8"/>
  <c r="DR196" i="8"/>
  <c r="DR212" i="8"/>
  <c r="DR68" i="8"/>
  <c r="DR46" i="8"/>
  <c r="DR236" i="8"/>
  <c r="DR140" i="8"/>
  <c r="DR290" i="8"/>
  <c r="DR76" i="8"/>
  <c r="DR156" i="8"/>
  <c r="DR242" i="8"/>
  <c r="DR202" i="8"/>
  <c r="DR74" i="8"/>
  <c r="DR210" i="8"/>
  <c r="DR138" i="8"/>
  <c r="DR50" i="8"/>
  <c r="DR90" i="8"/>
  <c r="DR42" i="8"/>
  <c r="DR272" i="8"/>
  <c r="DR18" i="8"/>
  <c r="DR216" i="8"/>
  <c r="DR80" i="8"/>
  <c r="DR184" i="8"/>
  <c r="DR24" i="8"/>
  <c r="DR32" i="8"/>
  <c r="DR128" i="8"/>
  <c r="DR238" i="8"/>
  <c r="DR158" i="8"/>
  <c r="DR102" i="8"/>
  <c r="DR222" i="8"/>
  <c r="DR284" i="8"/>
  <c r="DR206" i="8"/>
  <c r="DR38" i="8"/>
  <c r="DR228" i="8"/>
  <c r="DR62" i="8"/>
  <c r="DR86" i="8"/>
  <c r="DR204" i="8"/>
  <c r="DR30" i="8"/>
  <c r="DR220" i="8"/>
  <c r="DR60" i="8"/>
  <c r="DR258" i="8"/>
  <c r="DR28" i="8"/>
  <c r="DR148" i="8"/>
  <c r="DR226" i="8"/>
  <c r="DR186" i="8"/>
  <c r="DR26" i="8"/>
  <c r="DR194" i="8"/>
  <c r="DR130" i="8"/>
  <c r="DR234" i="8"/>
  <c r="DR82" i="8"/>
  <c r="DR240" i="8"/>
  <c r="DR264" i="8"/>
  <c r="DR288" i="8"/>
  <c r="DR208" i="8"/>
  <c r="DR40" i="8"/>
  <c r="DR176" i="8"/>
  <c r="DR192" i="8"/>
  <c r="DR120" i="8"/>
  <c r="DR104" i="8"/>
  <c r="DR12" i="8"/>
  <c r="DT8" i="8"/>
  <c r="DT52" i="8" s="1"/>
  <c r="DS7" i="8"/>
  <c r="DS5" i="8"/>
  <c r="DR6" i="8"/>
  <c r="DS52" i="8" l="1"/>
  <c r="DS10" i="8"/>
  <c r="DT4" i="8"/>
  <c r="DS118" i="8"/>
  <c r="DS142" i="8"/>
  <c r="DS70" i="8"/>
  <c r="DS262" i="8"/>
  <c r="DS284" i="8"/>
  <c r="DS54" i="8"/>
  <c r="DS86" i="8"/>
  <c r="DS140" i="8"/>
  <c r="DS148" i="8"/>
  <c r="DS36" i="8"/>
  <c r="DS178" i="8"/>
  <c r="DS258" i="8"/>
  <c r="DS162" i="8"/>
  <c r="DS50" i="8"/>
  <c r="DS152" i="8"/>
  <c r="DS216" i="8"/>
  <c r="DS88" i="8"/>
  <c r="DS64" i="8"/>
  <c r="DS238" i="8"/>
  <c r="DS286" i="8"/>
  <c r="DS158" i="8"/>
  <c r="DS110" i="8"/>
  <c r="DS198" i="8"/>
  <c r="DS150" i="8"/>
  <c r="DS214" i="8"/>
  <c r="DS242" i="8"/>
  <c r="DS260" i="8"/>
  <c r="DS196" i="8"/>
  <c r="DS38" i="8"/>
  <c r="DS20" i="8"/>
  <c r="DS78" i="8"/>
  <c r="DS252" i="8"/>
  <c r="DS116" i="8"/>
  <c r="DS28" i="8"/>
  <c r="DS132" i="8"/>
  <c r="DS76" i="8"/>
  <c r="DS210" i="8"/>
  <c r="DS68" i="8"/>
  <c r="DS146" i="8"/>
  <c r="DS56" i="8"/>
  <c r="DS250" i="8"/>
  <c r="DS218" i="8"/>
  <c r="DS122" i="8"/>
  <c r="DS26" i="8"/>
  <c r="DS34" i="8"/>
  <c r="DS288" i="8"/>
  <c r="DS240" i="8"/>
  <c r="DS72" i="8"/>
  <c r="DS200" i="8"/>
  <c r="DS208" i="8"/>
  <c r="DS144" i="8"/>
  <c r="DS32" i="8"/>
  <c r="DS120" i="8"/>
  <c r="DS16" i="8"/>
  <c r="DS14" i="8"/>
  <c r="DS230" i="8"/>
  <c r="DS278" i="8"/>
  <c r="DS134" i="8"/>
  <c r="DS102" i="8"/>
  <c r="DS190" i="8"/>
  <c r="DS22" i="8"/>
  <c r="DS174" i="8"/>
  <c r="DS46" i="8"/>
  <c r="DS228" i="8"/>
  <c r="DS180" i="8"/>
  <c r="DS244" i="8"/>
  <c r="DS138" i="8"/>
  <c r="DS62" i="8"/>
  <c r="DS156" i="8"/>
  <c r="DS108" i="8"/>
  <c r="DS154" i="8"/>
  <c r="DS124" i="8"/>
  <c r="DS186" i="8"/>
  <c r="DS290" i="8"/>
  <c r="DS114" i="8"/>
  <c r="DS282" i="8"/>
  <c r="DS234" i="8"/>
  <c r="DS202" i="8"/>
  <c r="DS74" i="8"/>
  <c r="DS256" i="8"/>
  <c r="DS18" i="8"/>
  <c r="DS280" i="8"/>
  <c r="DS176" i="8"/>
  <c r="DS40" i="8"/>
  <c r="DS168" i="8"/>
  <c r="DS192" i="8"/>
  <c r="DS96" i="8"/>
  <c r="DS24" i="8"/>
  <c r="DS12" i="8"/>
  <c r="DS246" i="8"/>
  <c r="DS206" i="8"/>
  <c r="DS166" i="8"/>
  <c r="DS188" i="8"/>
  <c r="DS204" i="8"/>
  <c r="DS220" i="8"/>
  <c r="DS276" i="8"/>
  <c r="DS60" i="8"/>
  <c r="DS84" i="8"/>
  <c r="DS164" i="8"/>
  <c r="DS90" i="8"/>
  <c r="DS66" i="8"/>
  <c r="DS42" i="8"/>
  <c r="DS184" i="8"/>
  <c r="DS104" i="8"/>
  <c r="DS224" i="8"/>
  <c r="DS48" i="8"/>
  <c r="DS222" i="8"/>
  <c r="DS254" i="8"/>
  <c r="DS126" i="8"/>
  <c r="DS94" i="8"/>
  <c r="DS182" i="8"/>
  <c r="DS270" i="8"/>
  <c r="DS268" i="8"/>
  <c r="DS30" i="8"/>
  <c r="DS212" i="8"/>
  <c r="DS226" i="8"/>
  <c r="DS236" i="8"/>
  <c r="DS82" i="8"/>
  <c r="DS292" i="8"/>
  <c r="DS172" i="8"/>
  <c r="DS100" i="8"/>
  <c r="DS130" i="8"/>
  <c r="DS92" i="8"/>
  <c r="DS44" i="8"/>
  <c r="DS98" i="8"/>
  <c r="DS274" i="8"/>
  <c r="DS106" i="8"/>
  <c r="DS266" i="8"/>
  <c r="DS170" i="8"/>
  <c r="DS194" i="8"/>
  <c r="DS58" i="8"/>
  <c r="DS248" i="8"/>
  <c r="DS264" i="8"/>
  <c r="DS272" i="8"/>
  <c r="DS160" i="8"/>
  <c r="DS232" i="8"/>
  <c r="DS136" i="8"/>
  <c r="DS128" i="8"/>
  <c r="DS80" i="8"/>
  <c r="DS112" i="8"/>
  <c r="DS6" i="8"/>
  <c r="DU8" i="8"/>
  <c r="DT5" i="8"/>
  <c r="DT7" i="8"/>
  <c r="DU4" i="8" l="1"/>
  <c r="DU52" i="8"/>
  <c r="DT174" i="8"/>
  <c r="DT86" i="8"/>
  <c r="DT238" i="8"/>
  <c r="DT198" i="8"/>
  <c r="DT246" i="8"/>
  <c r="DT110" i="8"/>
  <c r="DT270" i="8"/>
  <c r="DT220" i="8"/>
  <c r="DT114" i="8"/>
  <c r="DT22" i="8"/>
  <c r="DT38" i="8"/>
  <c r="DT236" i="8"/>
  <c r="DT244" i="8"/>
  <c r="DT148" i="8"/>
  <c r="DT60" i="8"/>
  <c r="DT172" i="8"/>
  <c r="DT76" i="8"/>
  <c r="DT98" i="8"/>
  <c r="DT84" i="8"/>
  <c r="DT20" i="8"/>
  <c r="DT162" i="8"/>
  <c r="DT82" i="8"/>
  <c r="DT242" i="8"/>
  <c r="DT186" i="8"/>
  <c r="DT272" i="8"/>
  <c r="DT74" i="8"/>
  <c r="DT26" i="8"/>
  <c r="DT112" i="8"/>
  <c r="DT160" i="8"/>
  <c r="DT168" i="8"/>
  <c r="DT208" i="8"/>
  <c r="DT128" i="8"/>
  <c r="DT48" i="8"/>
  <c r="DT136" i="8"/>
  <c r="DT12" i="8"/>
  <c r="DT166" i="8"/>
  <c r="DT78" i="8"/>
  <c r="DT230" i="8"/>
  <c r="DT190" i="8"/>
  <c r="DT134" i="8"/>
  <c r="DT102" i="8"/>
  <c r="DT214" i="8"/>
  <c r="DT204" i="8"/>
  <c r="DT70" i="8"/>
  <c r="DT252" i="8"/>
  <c r="DT284" i="8"/>
  <c r="DT196" i="8"/>
  <c r="DT212" i="8"/>
  <c r="DT140" i="8"/>
  <c r="DT178" i="8"/>
  <c r="DT156" i="8"/>
  <c r="DT256" i="8"/>
  <c r="DT68" i="8"/>
  <c r="DT50" i="8"/>
  <c r="DT146" i="8"/>
  <c r="DT66" i="8"/>
  <c r="DT234" i="8"/>
  <c r="DT154" i="8"/>
  <c r="DT202" i="8"/>
  <c r="DT176" i="8"/>
  <c r="DT280" i="8"/>
  <c r="DT34" i="8"/>
  <c r="DT232" i="8"/>
  <c r="DT152" i="8"/>
  <c r="DT200" i="8"/>
  <c r="DT104" i="8"/>
  <c r="DT96" i="8"/>
  <c r="DT64" i="8"/>
  <c r="DT16" i="8"/>
  <c r="DT278" i="8"/>
  <c r="DT158" i="8"/>
  <c r="DT260" i="8"/>
  <c r="DT222" i="8"/>
  <c r="DT142" i="8"/>
  <c r="DT126" i="8"/>
  <c r="DT94" i="8"/>
  <c r="DT182" i="8"/>
  <c r="DT164" i="8"/>
  <c r="DT46" i="8"/>
  <c r="DT180" i="8"/>
  <c r="DT276" i="8"/>
  <c r="DT258" i="8"/>
  <c r="DT28" i="8"/>
  <c r="DT124" i="8"/>
  <c r="DT288" i="8"/>
  <c r="DT132" i="8"/>
  <c r="DT290" i="8"/>
  <c r="DT116" i="8"/>
  <c r="DT44" i="8"/>
  <c r="DT210" i="8"/>
  <c r="DT106" i="8"/>
  <c r="DT282" i="8"/>
  <c r="DT226" i="8"/>
  <c r="DT138" i="8"/>
  <c r="DT130" i="8"/>
  <c r="DT58" i="8"/>
  <c r="DT264" i="8"/>
  <c r="DT240" i="8"/>
  <c r="DT216" i="8"/>
  <c r="DT144" i="8"/>
  <c r="DT120" i="8"/>
  <c r="DT88" i="8"/>
  <c r="DT80" i="8"/>
  <c r="DT56" i="8"/>
  <c r="DT10" i="8"/>
  <c r="DT254" i="8"/>
  <c r="DT150" i="8"/>
  <c r="DT262" i="8"/>
  <c r="DT206" i="8"/>
  <c r="DT286" i="8"/>
  <c r="DT118" i="8"/>
  <c r="DT292" i="8"/>
  <c r="DT228" i="8"/>
  <c r="DT266" i="8"/>
  <c r="DT30" i="8"/>
  <c r="DT54" i="8"/>
  <c r="DT268" i="8"/>
  <c r="DT62" i="8"/>
  <c r="DT274" i="8"/>
  <c r="DT108" i="8"/>
  <c r="DT188" i="8"/>
  <c r="DT92" i="8"/>
  <c r="DT194" i="8"/>
  <c r="DT100" i="8"/>
  <c r="DT36" i="8"/>
  <c r="DT170" i="8"/>
  <c r="DT90" i="8"/>
  <c r="DT250" i="8"/>
  <c r="DT218" i="8"/>
  <c r="DT18" i="8"/>
  <c r="DT122" i="8"/>
  <c r="DT42" i="8"/>
  <c r="DT248" i="8"/>
  <c r="DT184" i="8"/>
  <c r="DT192" i="8"/>
  <c r="DT224" i="8"/>
  <c r="DT32" i="8"/>
  <c r="DT72" i="8"/>
  <c r="DT24" i="8"/>
  <c r="DT40" i="8"/>
  <c r="DT14" i="8"/>
  <c r="DT6" i="8"/>
  <c r="DV8" i="8"/>
  <c r="DU7" i="8"/>
  <c r="DU5" i="8"/>
  <c r="DU10" i="8" l="1"/>
  <c r="DV4" i="8"/>
  <c r="DU238" i="8"/>
  <c r="DU166" i="8"/>
  <c r="DU102" i="8"/>
  <c r="DU268" i="8"/>
  <c r="DU158" i="8"/>
  <c r="DU134" i="8"/>
  <c r="DU206" i="8"/>
  <c r="DU236" i="8"/>
  <c r="DU90" i="8"/>
  <c r="DU252" i="8"/>
  <c r="DU62" i="8"/>
  <c r="DU188" i="8"/>
  <c r="DU202" i="8"/>
  <c r="DU156" i="8"/>
  <c r="DU84" i="8"/>
  <c r="DU194" i="8"/>
  <c r="DU164" i="8"/>
  <c r="DU100" i="8"/>
  <c r="DU20" i="8"/>
  <c r="DU114" i="8"/>
  <c r="DU146" i="8"/>
  <c r="DU280" i="8"/>
  <c r="DU122" i="8"/>
  <c r="DU266" i="8"/>
  <c r="DU178" i="8"/>
  <c r="DU42" i="8"/>
  <c r="DU18" i="8"/>
  <c r="DU176" i="8"/>
  <c r="DU144" i="8"/>
  <c r="DU216" i="8"/>
  <c r="DU232" i="8"/>
  <c r="DU128" i="8"/>
  <c r="DU96" i="8"/>
  <c r="DU120" i="8"/>
  <c r="DU14" i="8"/>
  <c r="DU230" i="8"/>
  <c r="DU126" i="8"/>
  <c r="DU94" i="8"/>
  <c r="DU246" i="8"/>
  <c r="DU278" i="8"/>
  <c r="DU30" i="8"/>
  <c r="DU198" i="8"/>
  <c r="DU220" i="8"/>
  <c r="DU54" i="8"/>
  <c r="DU196" i="8"/>
  <c r="DU22" i="8"/>
  <c r="DU180" i="8"/>
  <c r="DU292" i="8"/>
  <c r="DU124" i="8"/>
  <c r="DU76" i="8"/>
  <c r="DU36" i="8"/>
  <c r="DU148" i="8"/>
  <c r="DU290" i="8"/>
  <c r="DU186" i="8"/>
  <c r="DU138" i="8"/>
  <c r="DU274" i="8"/>
  <c r="DU74" i="8"/>
  <c r="DU250" i="8"/>
  <c r="DU130" i="8"/>
  <c r="DU288" i="8"/>
  <c r="DU248" i="8"/>
  <c r="DU200" i="8"/>
  <c r="DU104" i="8"/>
  <c r="DU192" i="8"/>
  <c r="DU224" i="8"/>
  <c r="DU88" i="8"/>
  <c r="DU80" i="8"/>
  <c r="DU56" i="8"/>
  <c r="DU12" i="8"/>
  <c r="DU286" i="8"/>
  <c r="DU222" i="8"/>
  <c r="DU118" i="8"/>
  <c r="DU86" i="8"/>
  <c r="DU190" i="8"/>
  <c r="DU214" i="8"/>
  <c r="DU270" i="8"/>
  <c r="DU142" i="8"/>
  <c r="DU204" i="8"/>
  <c r="DU38" i="8"/>
  <c r="DU78" i="8"/>
  <c r="DU276" i="8"/>
  <c r="DU172" i="8"/>
  <c r="DU260" i="8"/>
  <c r="DU116" i="8"/>
  <c r="DU68" i="8"/>
  <c r="DU258" i="8"/>
  <c r="DU140" i="8"/>
  <c r="DU44" i="8"/>
  <c r="DU242" i="8"/>
  <c r="DU170" i="8"/>
  <c r="DU58" i="8"/>
  <c r="DU226" i="8"/>
  <c r="DU50" i="8"/>
  <c r="DU234" i="8"/>
  <c r="DU98" i="8"/>
  <c r="DU66" i="8"/>
  <c r="DU272" i="8"/>
  <c r="DU160" i="8"/>
  <c r="DU72" i="8"/>
  <c r="DU184" i="8"/>
  <c r="DU208" i="8"/>
  <c r="DU32" i="8"/>
  <c r="DU64" i="8"/>
  <c r="DU40" i="8"/>
  <c r="DU6" i="8"/>
  <c r="DU254" i="8"/>
  <c r="DU174" i="8"/>
  <c r="DU110" i="8"/>
  <c r="DU46" i="8"/>
  <c r="DU182" i="8"/>
  <c r="DU150" i="8"/>
  <c r="DU262" i="8"/>
  <c r="DU244" i="8"/>
  <c r="DU60" i="8"/>
  <c r="DU284" i="8"/>
  <c r="DU70" i="8"/>
  <c r="DU212" i="8"/>
  <c r="DU108" i="8"/>
  <c r="DU228" i="8"/>
  <c r="DU92" i="8"/>
  <c r="DU282" i="8"/>
  <c r="DU106" i="8"/>
  <c r="DU132" i="8"/>
  <c r="DU28" i="8"/>
  <c r="DU154" i="8"/>
  <c r="DU162" i="8"/>
  <c r="DU26" i="8"/>
  <c r="DU218" i="8"/>
  <c r="DU264" i="8"/>
  <c r="DU210" i="8"/>
  <c r="DU82" i="8"/>
  <c r="DU34" i="8"/>
  <c r="DU256" i="8"/>
  <c r="DU152" i="8"/>
  <c r="DU48" i="8"/>
  <c r="DU240" i="8"/>
  <c r="DU168" i="8"/>
  <c r="DU112" i="8"/>
  <c r="DU136" i="8"/>
  <c r="DU24" i="8"/>
  <c r="DU16" i="8"/>
  <c r="DW8" i="8"/>
  <c r="DV7" i="8"/>
  <c r="DV5" i="8"/>
  <c r="DV52" i="8" l="1"/>
  <c r="DV10" i="8"/>
  <c r="DW4" i="8"/>
  <c r="DV220" i="8"/>
  <c r="DV60" i="8"/>
  <c r="DV100" i="8"/>
  <c r="DV276" i="8"/>
  <c r="DV228" i="8"/>
  <c r="DV156" i="8"/>
  <c r="DV284" i="8"/>
  <c r="DV92" i="8"/>
  <c r="DV254" i="8"/>
  <c r="DV206" i="8"/>
  <c r="DV36" i="8"/>
  <c r="DV270" i="8"/>
  <c r="DV262" i="8"/>
  <c r="DV94" i="8"/>
  <c r="DV134" i="8"/>
  <c r="DV102" i="8"/>
  <c r="DV46" i="8"/>
  <c r="DV240" i="8"/>
  <c r="DV216" i="8"/>
  <c r="DV232" i="8"/>
  <c r="DV224" i="8"/>
  <c r="DV40" i="8"/>
  <c r="DV120" i="8"/>
  <c r="DV64" i="8"/>
  <c r="DV168" i="8"/>
  <c r="DV96" i="8"/>
  <c r="DV258" i="8"/>
  <c r="DV290" i="8"/>
  <c r="DV210" i="8"/>
  <c r="DV194" i="8"/>
  <c r="DV154" i="8"/>
  <c r="DV138" i="8"/>
  <c r="DV50" i="8"/>
  <c r="DV26" i="8"/>
  <c r="DV66" i="8"/>
  <c r="DV292" i="8"/>
  <c r="DV212" i="8"/>
  <c r="DV44" i="8"/>
  <c r="DV84" i="8"/>
  <c r="DV268" i="8"/>
  <c r="DV204" i="8"/>
  <c r="DV148" i="8"/>
  <c r="DV180" i="8"/>
  <c r="DV76" i="8"/>
  <c r="DV246" i="8"/>
  <c r="DV198" i="8"/>
  <c r="DV174" i="8"/>
  <c r="DV238" i="8"/>
  <c r="DV166" i="8"/>
  <c r="DV78" i="8"/>
  <c r="DV54" i="8"/>
  <c r="DV86" i="8"/>
  <c r="DV30" i="8"/>
  <c r="DV200" i="8"/>
  <c r="DV272" i="8"/>
  <c r="DV176" i="8"/>
  <c r="DV208" i="8"/>
  <c r="DV24" i="8"/>
  <c r="DV104" i="8"/>
  <c r="DV144" i="8"/>
  <c r="DV152" i="8"/>
  <c r="DV80" i="8"/>
  <c r="DV250" i="8"/>
  <c r="DV266" i="8"/>
  <c r="DV186" i="8"/>
  <c r="DV178" i="8"/>
  <c r="DV130" i="8"/>
  <c r="DV114" i="8"/>
  <c r="DV34" i="8"/>
  <c r="DV58" i="8"/>
  <c r="DV18" i="8"/>
  <c r="DV260" i="8"/>
  <c r="DV196" i="8"/>
  <c r="DV172" i="8"/>
  <c r="DV68" i="8"/>
  <c r="DV252" i="8"/>
  <c r="DV188" i="8"/>
  <c r="DV132" i="8"/>
  <c r="DV124" i="8"/>
  <c r="DV20" i="8"/>
  <c r="DV230" i="8"/>
  <c r="DV190" i="8"/>
  <c r="DV28" i="8"/>
  <c r="DV222" i="8"/>
  <c r="DV126" i="8"/>
  <c r="DV158" i="8"/>
  <c r="DV38" i="8"/>
  <c r="DV70" i="8"/>
  <c r="DV22" i="8"/>
  <c r="DV184" i="8"/>
  <c r="DV264" i="8"/>
  <c r="DV288" i="8"/>
  <c r="DV192" i="8"/>
  <c r="DV160" i="8"/>
  <c r="DV88" i="8"/>
  <c r="DV48" i="8"/>
  <c r="DV128" i="8"/>
  <c r="DV282" i="8"/>
  <c r="DV242" i="8"/>
  <c r="DV234" i="8"/>
  <c r="DV170" i="8"/>
  <c r="DV218" i="8"/>
  <c r="DV122" i="8"/>
  <c r="DV98" i="8"/>
  <c r="DV90" i="8"/>
  <c r="DV42" i="8"/>
  <c r="DV236" i="8"/>
  <c r="DV140" i="8"/>
  <c r="DV116" i="8"/>
  <c r="DV12" i="8"/>
  <c r="DV244" i="8"/>
  <c r="DV164" i="8"/>
  <c r="DV108" i="8"/>
  <c r="DV278" i="8"/>
  <c r="DV214" i="8"/>
  <c r="DV182" i="8"/>
  <c r="DV286" i="8"/>
  <c r="DV142" i="8"/>
  <c r="DV110" i="8"/>
  <c r="DV150" i="8"/>
  <c r="DV118" i="8"/>
  <c r="DV62" i="8"/>
  <c r="DV14" i="8"/>
  <c r="DV280" i="8"/>
  <c r="DV248" i="8"/>
  <c r="DV256" i="8"/>
  <c r="DV56" i="8"/>
  <c r="DV136" i="8"/>
  <c r="DV72" i="8"/>
  <c r="DV32" i="8"/>
  <c r="DV112" i="8"/>
  <c r="DV274" i="8"/>
  <c r="DV16" i="8"/>
  <c r="DV226" i="8"/>
  <c r="DV202" i="8"/>
  <c r="DV162" i="8"/>
  <c r="DV106" i="8"/>
  <c r="DV146" i="8"/>
  <c r="DV74" i="8"/>
  <c r="DV82" i="8"/>
  <c r="DV6" i="8"/>
  <c r="DX8" i="8"/>
  <c r="DW7" i="8"/>
  <c r="DW5" i="8"/>
  <c r="DW52" i="8" l="1"/>
  <c r="DW50" i="8"/>
  <c r="DW276" i="8"/>
  <c r="DW212" i="8"/>
  <c r="DW124" i="8"/>
  <c r="DW292" i="8"/>
  <c r="DW204" i="8"/>
  <c r="DW140" i="8"/>
  <c r="DW116" i="8"/>
  <c r="DW68" i="8"/>
  <c r="DW238" i="8"/>
  <c r="DW222" i="8"/>
  <c r="DW262" i="8"/>
  <c r="DW198" i="8"/>
  <c r="DW158" i="8"/>
  <c r="DW102" i="8"/>
  <c r="DW46" i="8"/>
  <c r="DW110" i="8"/>
  <c r="DW38" i="8"/>
  <c r="DW248" i="8"/>
  <c r="DW256" i="8"/>
  <c r="DW176" i="8"/>
  <c r="DW224" i="8"/>
  <c r="DW48" i="8"/>
  <c r="DW112" i="8"/>
  <c r="DW152" i="8"/>
  <c r="DW160" i="8"/>
  <c r="DW72" i="8"/>
  <c r="DW234" i="8"/>
  <c r="DW258" i="8"/>
  <c r="DW170" i="8"/>
  <c r="DW210" i="8"/>
  <c r="DW146" i="8"/>
  <c r="DW90" i="8"/>
  <c r="DW82" i="8"/>
  <c r="DW18" i="8"/>
  <c r="DW26" i="8"/>
  <c r="DW6" i="8"/>
  <c r="DW252" i="8"/>
  <c r="DW196" i="8"/>
  <c r="DW268" i="8"/>
  <c r="DW92" i="8"/>
  <c r="DW284" i="8"/>
  <c r="DW188" i="8"/>
  <c r="DW60" i="8"/>
  <c r="DW108" i="8"/>
  <c r="DW28" i="8"/>
  <c r="DW182" i="8"/>
  <c r="DW206" i="8"/>
  <c r="DW246" i="8"/>
  <c r="DW190" i="8"/>
  <c r="DW150" i="8"/>
  <c r="DW86" i="8"/>
  <c r="DW30" i="8"/>
  <c r="DW94" i="8"/>
  <c r="DW22" i="8"/>
  <c r="DW216" i="8"/>
  <c r="DW208" i="8"/>
  <c r="DW288" i="8"/>
  <c r="DW200" i="8"/>
  <c r="DW32" i="8"/>
  <c r="DW96" i="8"/>
  <c r="DW136" i="8"/>
  <c r="DW120" i="8"/>
  <c r="DW290" i="8"/>
  <c r="DW16" i="8"/>
  <c r="DW242" i="8"/>
  <c r="DW226" i="8"/>
  <c r="DW194" i="8"/>
  <c r="DW130" i="8"/>
  <c r="DW138" i="8"/>
  <c r="DW58" i="8"/>
  <c r="DW74" i="8"/>
  <c r="DW10" i="8"/>
  <c r="DW244" i="8"/>
  <c r="DW148" i="8"/>
  <c r="DW260" i="8"/>
  <c r="DW76" i="8"/>
  <c r="DW236" i="8"/>
  <c r="DW164" i="8"/>
  <c r="DW44" i="8"/>
  <c r="DW100" i="8"/>
  <c r="DW20" i="8"/>
  <c r="DW174" i="8"/>
  <c r="DW286" i="8"/>
  <c r="DW230" i="8"/>
  <c r="DW134" i="8"/>
  <c r="DW142" i="8"/>
  <c r="DW70" i="8"/>
  <c r="DW166" i="8"/>
  <c r="DW78" i="8"/>
  <c r="DW14" i="8"/>
  <c r="DW280" i="8"/>
  <c r="DW192" i="8"/>
  <c r="DW240" i="8"/>
  <c r="DW168" i="8"/>
  <c r="DW24" i="8"/>
  <c r="DW80" i="8"/>
  <c r="DW56" i="8"/>
  <c r="DW104" i="8"/>
  <c r="DW274" i="8"/>
  <c r="DW282" i="8"/>
  <c r="DW202" i="8"/>
  <c r="DW218" i="8"/>
  <c r="DW162" i="8"/>
  <c r="DW122" i="8"/>
  <c r="DW114" i="8"/>
  <c r="DW42" i="8"/>
  <c r="DW228" i="8"/>
  <c r="DW132" i="8"/>
  <c r="DW172" i="8"/>
  <c r="DW12" i="8"/>
  <c r="DW220" i="8"/>
  <c r="DW156" i="8"/>
  <c r="DW180" i="8"/>
  <c r="DW84" i="8"/>
  <c r="DW270" i="8"/>
  <c r="DW254" i="8"/>
  <c r="DW278" i="8"/>
  <c r="DW214" i="8"/>
  <c r="DW36" i="8"/>
  <c r="DW118" i="8"/>
  <c r="DW62" i="8"/>
  <c r="DW126" i="8"/>
  <c r="DW54" i="8"/>
  <c r="DW264" i="8"/>
  <c r="DW272" i="8"/>
  <c r="DW184" i="8"/>
  <c r="DW232" i="8"/>
  <c r="DW144" i="8"/>
  <c r="DW128" i="8"/>
  <c r="DW64" i="8"/>
  <c r="DW40" i="8"/>
  <c r="DW88" i="8"/>
  <c r="DW266" i="8"/>
  <c r="DW250" i="8"/>
  <c r="DW186" i="8"/>
  <c r="DW178" i="8"/>
  <c r="DW154" i="8"/>
  <c r="DW106" i="8"/>
  <c r="DW98" i="8"/>
  <c r="DW66" i="8"/>
  <c r="DW34" i="8"/>
  <c r="DY8" i="8"/>
  <c r="DX5" i="8"/>
  <c r="DX7" i="8"/>
  <c r="DX4" i="8" l="1"/>
  <c r="DX52" i="8"/>
  <c r="DX10" i="8"/>
  <c r="DY4" i="8"/>
  <c r="DX246" i="8"/>
  <c r="DX150" i="8"/>
  <c r="DX126" i="8"/>
  <c r="DX94" i="8"/>
  <c r="DX222" i="8"/>
  <c r="DX70" i="8"/>
  <c r="DX190" i="8"/>
  <c r="DX204" i="8"/>
  <c r="DX22" i="8"/>
  <c r="DX62" i="8"/>
  <c r="DX244" i="8"/>
  <c r="DX180" i="8"/>
  <c r="DX78" i="8"/>
  <c r="DX20" i="8"/>
  <c r="DX108" i="8"/>
  <c r="DX74" i="8"/>
  <c r="DX140" i="8"/>
  <c r="DX132" i="8"/>
  <c r="DX290" i="8"/>
  <c r="DX98" i="8"/>
  <c r="DX234" i="8"/>
  <c r="DX186" i="8"/>
  <c r="DX90" i="8"/>
  <c r="DX250" i="8"/>
  <c r="DX264" i="8"/>
  <c r="DX272" i="8"/>
  <c r="DX280" i="8"/>
  <c r="DX184" i="8"/>
  <c r="DX168" i="8"/>
  <c r="DX224" i="8"/>
  <c r="DX144" i="8"/>
  <c r="DX40" i="8"/>
  <c r="DX72" i="8"/>
  <c r="DX80" i="8"/>
  <c r="DX12" i="8"/>
  <c r="DX238" i="8"/>
  <c r="DX134" i="8"/>
  <c r="DX118" i="8"/>
  <c r="DX268" i="8"/>
  <c r="DX206" i="8"/>
  <c r="DX270" i="8"/>
  <c r="DX166" i="8"/>
  <c r="DX36" i="8"/>
  <c r="DX292" i="8"/>
  <c r="DX46" i="8"/>
  <c r="DX236" i="8"/>
  <c r="DX148" i="8"/>
  <c r="DX54" i="8"/>
  <c r="DX146" i="8"/>
  <c r="DX100" i="8"/>
  <c r="DX44" i="8"/>
  <c r="DX288" i="8"/>
  <c r="DX60" i="8"/>
  <c r="DX124" i="8"/>
  <c r="DX122" i="8"/>
  <c r="DX82" i="8"/>
  <c r="DX226" i="8"/>
  <c r="DX170" i="8"/>
  <c r="DX66" i="8"/>
  <c r="DX242" i="8"/>
  <c r="DX58" i="8"/>
  <c r="DX232" i="8"/>
  <c r="DX248" i="8"/>
  <c r="DX176" i="8"/>
  <c r="DX160" i="8"/>
  <c r="DX208" i="8"/>
  <c r="DX120" i="8"/>
  <c r="DX128" i="8"/>
  <c r="DX32" i="8"/>
  <c r="DX16" i="8"/>
  <c r="DX214" i="8"/>
  <c r="DX198" i="8"/>
  <c r="DX110" i="8"/>
  <c r="DX286" i="8"/>
  <c r="DX158" i="8"/>
  <c r="DX262" i="8"/>
  <c r="DX252" i="8"/>
  <c r="DX274" i="8"/>
  <c r="DX276" i="8"/>
  <c r="DX30" i="8"/>
  <c r="DX212" i="8"/>
  <c r="DX194" i="8"/>
  <c r="DX38" i="8"/>
  <c r="DX188" i="8"/>
  <c r="DX84" i="8"/>
  <c r="DX28" i="8"/>
  <c r="DX172" i="8"/>
  <c r="DX154" i="8"/>
  <c r="DX92" i="8"/>
  <c r="DX178" i="8"/>
  <c r="DX282" i="8"/>
  <c r="DX210" i="8"/>
  <c r="DX130" i="8"/>
  <c r="DX200" i="8"/>
  <c r="DX138" i="8"/>
  <c r="DX42" i="8"/>
  <c r="DX50" i="8"/>
  <c r="DX256" i="8"/>
  <c r="DX64" i="8"/>
  <c r="DX136" i="8"/>
  <c r="DX192" i="8"/>
  <c r="DX56" i="8"/>
  <c r="DX104" i="8"/>
  <c r="DX24" i="8"/>
  <c r="DX254" i="8"/>
  <c r="DX174" i="8"/>
  <c r="DX182" i="8"/>
  <c r="DX102" i="8"/>
  <c r="DX278" i="8"/>
  <c r="DX142" i="8"/>
  <c r="DX230" i="8"/>
  <c r="DX220" i="8"/>
  <c r="DX218" i="8"/>
  <c r="DX228" i="8"/>
  <c r="DX260" i="8"/>
  <c r="DX196" i="8"/>
  <c r="DX86" i="8"/>
  <c r="DX284" i="8"/>
  <c r="DX116" i="8"/>
  <c r="DX68" i="8"/>
  <c r="DX114" i="8"/>
  <c r="DX156" i="8"/>
  <c r="DX164" i="8"/>
  <c r="DX76" i="8"/>
  <c r="DX162" i="8"/>
  <c r="DX258" i="8"/>
  <c r="DX202" i="8"/>
  <c r="DX106" i="8"/>
  <c r="DX266" i="8"/>
  <c r="DX18" i="8"/>
  <c r="DX26" i="8"/>
  <c r="DX34" i="8"/>
  <c r="DX112" i="8"/>
  <c r="DX216" i="8"/>
  <c r="DX240" i="8"/>
  <c r="DX152" i="8"/>
  <c r="DX48" i="8"/>
  <c r="DX88" i="8"/>
  <c r="DX96" i="8"/>
  <c r="DX14" i="8"/>
  <c r="DX6" i="8"/>
  <c r="DZ8" i="8"/>
  <c r="DY5" i="8"/>
  <c r="DY7" i="8"/>
  <c r="DY52" i="8" l="1"/>
  <c r="DY12" i="8"/>
  <c r="DZ4" i="8"/>
  <c r="DY174" i="8"/>
  <c r="DY206" i="8"/>
  <c r="DY142" i="8"/>
  <c r="DY270" i="8"/>
  <c r="DY230" i="8"/>
  <c r="DY126" i="8"/>
  <c r="DY94" i="8"/>
  <c r="DY84" i="8"/>
  <c r="DY70" i="8"/>
  <c r="DY212" i="8"/>
  <c r="DY36" i="8"/>
  <c r="DY22" i="8"/>
  <c r="DY228" i="8"/>
  <c r="DY54" i="8"/>
  <c r="DY188" i="8"/>
  <c r="DY226" i="8"/>
  <c r="DY108" i="8"/>
  <c r="DY44" i="8"/>
  <c r="DY250" i="8"/>
  <c r="DY98" i="8"/>
  <c r="DY218" i="8"/>
  <c r="DY170" i="8"/>
  <c r="DY66" i="8"/>
  <c r="DY210" i="8"/>
  <c r="DY82" i="8"/>
  <c r="DY256" i="8"/>
  <c r="DY26" i="8"/>
  <c r="DY272" i="8"/>
  <c r="DY160" i="8"/>
  <c r="DY216" i="8"/>
  <c r="DY176" i="8"/>
  <c r="DY32" i="8"/>
  <c r="DY96" i="8"/>
  <c r="DY48" i="8"/>
  <c r="DY16" i="8"/>
  <c r="DY286" i="8"/>
  <c r="DY62" i="8"/>
  <c r="DY182" i="8"/>
  <c r="DY134" i="8"/>
  <c r="DY262" i="8"/>
  <c r="DY214" i="8"/>
  <c r="DY118" i="8"/>
  <c r="DY244" i="8"/>
  <c r="DY20" i="8"/>
  <c r="DY292" i="8"/>
  <c r="DY196" i="8"/>
  <c r="DY28" i="8"/>
  <c r="DY284" i="8"/>
  <c r="DY132" i="8"/>
  <c r="DY38" i="8"/>
  <c r="DY172" i="8"/>
  <c r="DY164" i="8"/>
  <c r="DY92" i="8"/>
  <c r="DY242" i="8"/>
  <c r="DY202" i="8"/>
  <c r="DY232" i="8"/>
  <c r="DY194" i="8"/>
  <c r="DY162" i="8"/>
  <c r="DY58" i="8"/>
  <c r="DY146" i="8"/>
  <c r="DY50" i="8"/>
  <c r="DY240" i="8"/>
  <c r="DY18" i="8"/>
  <c r="DY248" i="8"/>
  <c r="DY152" i="8"/>
  <c r="DY200" i="8"/>
  <c r="DY144" i="8"/>
  <c r="DY136" i="8"/>
  <c r="DY88" i="8"/>
  <c r="DY80" i="8"/>
  <c r="DY14" i="8"/>
  <c r="DY278" i="8"/>
  <c r="DY246" i="8"/>
  <c r="DY166" i="8"/>
  <c r="DY86" i="8"/>
  <c r="DY254" i="8"/>
  <c r="DY190" i="8"/>
  <c r="DY110" i="8"/>
  <c r="DY180" i="8"/>
  <c r="DY74" i="8"/>
  <c r="DY252" i="8"/>
  <c r="DY140" i="8"/>
  <c r="DY46" i="8"/>
  <c r="DY276" i="8"/>
  <c r="DY100" i="8"/>
  <c r="DY236" i="8"/>
  <c r="DY290" i="8"/>
  <c r="DY148" i="8"/>
  <c r="DY76" i="8"/>
  <c r="DY122" i="8"/>
  <c r="DY138" i="8"/>
  <c r="DY266" i="8"/>
  <c r="DY186" i="8"/>
  <c r="DY154" i="8"/>
  <c r="DY282" i="8"/>
  <c r="DY130" i="8"/>
  <c r="DY34" i="8"/>
  <c r="DY56" i="8"/>
  <c r="DY288" i="8"/>
  <c r="DY208" i="8"/>
  <c r="DY40" i="8"/>
  <c r="DY192" i="8"/>
  <c r="DY120" i="8"/>
  <c r="DY128" i="8"/>
  <c r="DY72" i="8"/>
  <c r="DY24" i="8"/>
  <c r="DY198" i="8"/>
  <c r="DY222" i="8"/>
  <c r="DY158" i="8"/>
  <c r="DY260" i="8"/>
  <c r="DY238" i="8"/>
  <c r="DY150" i="8"/>
  <c r="DY102" i="8"/>
  <c r="DY116" i="8"/>
  <c r="DY78" i="8"/>
  <c r="DY220" i="8"/>
  <c r="DY60" i="8"/>
  <c r="DY30" i="8"/>
  <c r="DY268" i="8"/>
  <c r="DY68" i="8"/>
  <c r="DY204" i="8"/>
  <c r="DY258" i="8"/>
  <c r="DY124" i="8"/>
  <c r="DY156" i="8"/>
  <c r="DY114" i="8"/>
  <c r="DY234" i="8"/>
  <c r="DY178" i="8"/>
  <c r="DY90" i="8"/>
  <c r="DY274" i="8"/>
  <c r="DY106" i="8"/>
  <c r="DY264" i="8"/>
  <c r="DY42" i="8"/>
  <c r="DY280" i="8"/>
  <c r="DY168" i="8"/>
  <c r="DY224" i="8"/>
  <c r="DY184" i="8"/>
  <c r="DY112" i="8"/>
  <c r="DY104" i="8"/>
  <c r="DY64" i="8"/>
  <c r="DY10" i="8"/>
  <c r="DY6" i="8"/>
  <c r="EA8" i="8"/>
  <c r="DZ10" i="8" s="1"/>
  <c r="DZ7" i="8"/>
  <c r="DZ5" i="8"/>
  <c r="DZ52" i="8" l="1"/>
  <c r="DZ286" i="8"/>
  <c r="DZ62" i="8"/>
  <c r="DZ214" i="8"/>
  <c r="DZ278" i="8"/>
  <c r="DZ174" i="8"/>
  <c r="DZ118" i="8"/>
  <c r="DZ86" i="8"/>
  <c r="DZ198" i="8"/>
  <c r="DZ212" i="8"/>
  <c r="DZ20" i="8"/>
  <c r="DZ276" i="8"/>
  <c r="DZ38" i="8"/>
  <c r="DZ252" i="8"/>
  <c r="DZ92" i="8"/>
  <c r="DZ180" i="8"/>
  <c r="DZ132" i="8"/>
  <c r="DZ28" i="8"/>
  <c r="DZ116" i="8"/>
  <c r="DZ274" i="8"/>
  <c r="DZ140" i="8"/>
  <c r="DZ242" i="8"/>
  <c r="DZ154" i="8"/>
  <c r="DZ66" i="8"/>
  <c r="DZ90" i="8"/>
  <c r="DZ218" i="8"/>
  <c r="DZ168" i="8"/>
  <c r="DZ184" i="8"/>
  <c r="DZ272" i="8"/>
  <c r="DZ18" i="8"/>
  <c r="DZ216" i="8"/>
  <c r="DZ160" i="8"/>
  <c r="DZ120" i="8"/>
  <c r="DZ88" i="8"/>
  <c r="DZ48" i="8"/>
  <c r="DZ80" i="8"/>
  <c r="DZ16" i="8"/>
  <c r="DZ150" i="8"/>
  <c r="DZ284" i="8"/>
  <c r="DZ182" i="8"/>
  <c r="DZ238" i="8"/>
  <c r="DZ166" i="8"/>
  <c r="DZ110" i="8"/>
  <c r="DZ254" i="8"/>
  <c r="DZ190" i="8"/>
  <c r="DZ244" i="8"/>
  <c r="DZ170" i="8"/>
  <c r="DZ228" i="8"/>
  <c r="DZ22" i="8"/>
  <c r="DZ204" i="8"/>
  <c r="DZ290" i="8"/>
  <c r="DZ164" i="8"/>
  <c r="DZ60" i="8"/>
  <c r="DZ282" i="8"/>
  <c r="DZ100" i="8"/>
  <c r="DZ234" i="8"/>
  <c r="DZ108" i="8"/>
  <c r="DZ186" i="8"/>
  <c r="DZ114" i="8"/>
  <c r="DZ58" i="8"/>
  <c r="DZ288" i="8"/>
  <c r="DZ202" i="8"/>
  <c r="DZ280" i="8"/>
  <c r="DZ50" i="8"/>
  <c r="DZ256" i="8"/>
  <c r="DZ264" i="8"/>
  <c r="DZ200" i="8"/>
  <c r="DZ152" i="8"/>
  <c r="DZ24" i="8"/>
  <c r="DZ72" i="8"/>
  <c r="DZ40" i="8"/>
  <c r="DZ32" i="8"/>
  <c r="DZ14" i="8"/>
  <c r="DZ134" i="8"/>
  <c r="DZ270" i="8"/>
  <c r="DZ142" i="8"/>
  <c r="DZ230" i="8"/>
  <c r="DZ158" i="8"/>
  <c r="DZ102" i="8"/>
  <c r="DZ246" i="8"/>
  <c r="DZ260" i="8"/>
  <c r="DZ76" i="8"/>
  <c r="DZ46" i="8"/>
  <c r="DZ220" i="8"/>
  <c r="DZ292" i="8"/>
  <c r="DZ196" i="8"/>
  <c r="DZ74" i="8"/>
  <c r="DZ156" i="8"/>
  <c r="DZ194" i="8"/>
  <c r="DZ84" i="8"/>
  <c r="DZ122" i="8"/>
  <c r="DZ266" i="8"/>
  <c r="DZ138" i="8"/>
  <c r="DZ98" i="8"/>
  <c r="DZ146" i="8"/>
  <c r="DZ258" i="8"/>
  <c r="DZ178" i="8"/>
  <c r="DZ248" i="8"/>
  <c r="DZ42" i="8"/>
  <c r="DZ144" i="8"/>
  <c r="DZ240" i="8"/>
  <c r="DZ192" i="8"/>
  <c r="DZ136" i="8"/>
  <c r="DZ128" i="8"/>
  <c r="DZ64" i="8"/>
  <c r="DZ112" i="8"/>
  <c r="DZ12" i="8"/>
  <c r="DZ70" i="8"/>
  <c r="DZ262" i="8"/>
  <c r="DZ78" i="8"/>
  <c r="DZ222" i="8"/>
  <c r="DZ126" i="8"/>
  <c r="DZ94" i="8"/>
  <c r="DZ206" i="8"/>
  <c r="DZ236" i="8"/>
  <c r="DZ36" i="8"/>
  <c r="DZ30" i="8"/>
  <c r="DZ54" i="8"/>
  <c r="DZ268" i="8"/>
  <c r="DZ124" i="8"/>
  <c r="DZ188" i="8"/>
  <c r="DZ148" i="8"/>
  <c r="DZ44" i="8"/>
  <c r="DZ162" i="8"/>
  <c r="DZ68" i="8"/>
  <c r="DZ172" i="8"/>
  <c r="DZ250" i="8"/>
  <c r="DZ210" i="8"/>
  <c r="DZ82" i="8"/>
  <c r="DZ106" i="8"/>
  <c r="DZ226" i="8"/>
  <c r="DZ130" i="8"/>
  <c r="DZ208" i="8"/>
  <c r="DZ26" i="8"/>
  <c r="DZ34" i="8"/>
  <c r="DZ224" i="8"/>
  <c r="DZ176" i="8"/>
  <c r="DZ232" i="8"/>
  <c r="DZ104" i="8"/>
  <c r="DZ56" i="8"/>
  <c r="DZ96" i="8"/>
  <c r="DZ6" i="8"/>
</calcChain>
</file>

<file path=xl/comments1.xml><?xml version="1.0" encoding="utf-8"?>
<comments xmlns="http://schemas.openxmlformats.org/spreadsheetml/2006/main">
  <authors>
    <author>Rodney Mullen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Date extracted from the Project Start drop down calendar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parced value to date of r project start</t>
        </r>
      </text>
    </comment>
  </commentList>
</comments>
</file>

<file path=xl/comments2.xml><?xml version="1.0" encoding="utf-8"?>
<comments xmlns="http://schemas.openxmlformats.org/spreadsheetml/2006/main">
  <authors>
    <author>Rodney Mullen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Date retrieved from Start date drop down menu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Parsed Date of Start date</t>
        </r>
      </text>
    </comment>
  </commentList>
</comments>
</file>

<file path=xl/comments3.xml><?xml version="1.0" encoding="utf-8"?>
<comments xmlns="http://schemas.openxmlformats.org/spreadsheetml/2006/main">
  <authors>
    <author>Rodney Mullen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Status of all actions in the action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Data for the Risk graph extracted from the Risk Log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Retrieves the rag stats for all Actions from the action log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retrieves status of all issues with on hold and open issues from the issues log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Generated Data for the Issues graph of just on hold and open issues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generated data for the Task Status graph, and inserts #N/A for 0 entries to not inlcude in the pie chart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Work out percentage of r Completed tasks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add up all tasks excluding Cancelled tasks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Completed tasks a percentage of total number of tasks not including cancelled tasks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Rodney Mullen:</t>
        </r>
        <r>
          <rPr>
            <sz val="9"/>
            <color indexed="81"/>
            <rFont val="Tahoma"/>
            <family val="2"/>
          </rPr>
          <t xml:space="preserve">
If an error or no tasks are complete, catch error to replace with "TBC"</t>
        </r>
      </text>
    </comment>
  </commentList>
</comments>
</file>

<file path=xl/sharedStrings.xml><?xml version="1.0" encoding="utf-8"?>
<sst xmlns="http://schemas.openxmlformats.org/spreadsheetml/2006/main" count="1146" uniqueCount="468">
  <si>
    <t>Project Start</t>
  </si>
  <si>
    <t>Milestones</t>
  </si>
  <si>
    <t>RAG</t>
  </si>
  <si>
    <t>Estimated Completion Date</t>
  </si>
  <si>
    <t>Completion Date</t>
  </si>
  <si>
    <t>Actions</t>
  </si>
  <si>
    <t>Risk</t>
  </si>
  <si>
    <t>Project Status</t>
  </si>
  <si>
    <t>Issues Status</t>
  </si>
  <si>
    <t>Risks / Issues</t>
  </si>
  <si>
    <t>Gantt timeline</t>
  </si>
  <si>
    <t>Status</t>
  </si>
  <si>
    <t>Risk Category</t>
  </si>
  <si>
    <t>Likelyhood</t>
  </si>
  <si>
    <t>Green</t>
  </si>
  <si>
    <t>Open</t>
  </si>
  <si>
    <t>Internal</t>
  </si>
  <si>
    <t>1 day</t>
  </si>
  <si>
    <t>In Progress</t>
  </si>
  <si>
    <t>Scope</t>
  </si>
  <si>
    <t>High</t>
  </si>
  <si>
    <t>Amber</t>
  </si>
  <si>
    <t>Closed</t>
  </si>
  <si>
    <t>External</t>
  </si>
  <si>
    <t>2 days</t>
  </si>
  <si>
    <t>Complete</t>
  </si>
  <si>
    <t>Red</t>
  </si>
  <si>
    <t>Time</t>
  </si>
  <si>
    <t>Medium</t>
  </si>
  <si>
    <t>On Hold</t>
  </si>
  <si>
    <t>3 days</t>
  </si>
  <si>
    <t>Cost</t>
  </si>
  <si>
    <t>Low</t>
  </si>
  <si>
    <t>Cancelled</t>
  </si>
  <si>
    <t>4 days</t>
  </si>
  <si>
    <t>Not Started</t>
  </si>
  <si>
    <t>Resources</t>
  </si>
  <si>
    <t>5 days</t>
  </si>
  <si>
    <t>Pre-Sales</t>
  </si>
  <si>
    <t>Environmental</t>
  </si>
  <si>
    <t>1 week</t>
  </si>
  <si>
    <t>Other</t>
  </si>
  <si>
    <t>2 weeks</t>
  </si>
  <si>
    <t>3 weeks</t>
  </si>
  <si>
    <t>1 month</t>
  </si>
  <si>
    <t>2 months</t>
  </si>
  <si>
    <t>3 months</t>
  </si>
  <si>
    <t>6 months</t>
  </si>
  <si>
    <t>1 year</t>
  </si>
  <si>
    <t>Name</t>
  </si>
  <si>
    <t>Organisation</t>
  </si>
  <si>
    <t>Organisation Position</t>
  </si>
  <si>
    <t>Role in Project</t>
  </si>
  <si>
    <t>Email Contact</t>
  </si>
  <si>
    <t>Mobile Contact</t>
  </si>
  <si>
    <t>Phone Contact</t>
  </si>
  <si>
    <t>Address</t>
  </si>
  <si>
    <t>Action ID</t>
  </si>
  <si>
    <t>Owner</t>
  </si>
  <si>
    <t>Update</t>
  </si>
  <si>
    <t>% Complete</t>
  </si>
  <si>
    <t>Milestone</t>
  </si>
  <si>
    <t>Start Date</t>
  </si>
  <si>
    <t>Estimated End Date</t>
  </si>
  <si>
    <t>End Date</t>
  </si>
  <si>
    <t>Risk ID</t>
  </si>
  <si>
    <t>Risk Name</t>
  </si>
  <si>
    <t>Category</t>
  </si>
  <si>
    <t>Description</t>
  </si>
  <si>
    <t>Project Impact</t>
  </si>
  <si>
    <t>Consequence</t>
  </si>
  <si>
    <t>Risk Rank</t>
  </si>
  <si>
    <t>Prevention Plan</t>
  </si>
  <si>
    <t>Contingency Plan</t>
  </si>
  <si>
    <t>Internal / External</t>
  </si>
  <si>
    <t>Issues ID</t>
  </si>
  <si>
    <t>Issue Name</t>
  </si>
  <si>
    <t>Priority</t>
  </si>
  <si>
    <t>Reported By</t>
  </si>
  <si>
    <t>Assigned To</t>
  </si>
  <si>
    <t>Date Recorded</t>
  </si>
  <si>
    <t>Resolutions / Comments</t>
  </si>
  <si>
    <t>Decision ID</t>
  </si>
  <si>
    <t>Date</t>
  </si>
  <si>
    <t>Decision</t>
  </si>
  <si>
    <t>Agreed by</t>
  </si>
  <si>
    <t>Project Dashboard</t>
  </si>
  <si>
    <t>Project Summary</t>
  </si>
  <si>
    <t>[Insert Project Name and Summary]</t>
  </si>
  <si>
    <t>[Insert Customer Logo]</t>
  </si>
  <si>
    <t>Project Update</t>
  </si>
  <si>
    <t>[Insert Project Update]</t>
  </si>
  <si>
    <t>Deliverables</t>
  </si>
  <si>
    <t>Deliverable</t>
  </si>
  <si>
    <t>Task Status</t>
  </si>
  <si>
    <t>Task</t>
  </si>
  <si>
    <t>Task Satus table Data</t>
  </si>
  <si>
    <t>Task Rag</t>
  </si>
  <si>
    <t xml:space="preserve">Issues </t>
  </si>
  <si>
    <t>Issues Data Table</t>
  </si>
  <si>
    <t>Issues</t>
  </si>
  <si>
    <t>Total</t>
  </si>
  <si>
    <t>Project Completion</t>
  </si>
  <si>
    <t>Percentage complete</t>
  </si>
  <si>
    <t>Percantage complete with Error catching</t>
  </si>
  <si>
    <t>Timeline as per</t>
  </si>
  <si>
    <t>Year</t>
  </si>
  <si>
    <t>Month</t>
  </si>
  <si>
    <t>Current Date</t>
  </si>
  <si>
    <t>Day</t>
  </si>
  <si>
    <t>A</t>
  </si>
  <si>
    <t>Available</t>
  </si>
  <si>
    <t>U</t>
  </si>
  <si>
    <t>Unavailable</t>
  </si>
  <si>
    <t>PH</t>
  </si>
  <si>
    <t>Public Holiday</t>
  </si>
  <si>
    <t>H</t>
  </si>
  <si>
    <t>Holiday</t>
  </si>
  <si>
    <t>H - M</t>
  </si>
  <si>
    <t>Half Day Holiday Morning</t>
  </si>
  <si>
    <t>H - A</t>
  </si>
  <si>
    <t>Half Day Holiday Afternoon</t>
  </si>
  <si>
    <t>Public Holiday Ireland</t>
  </si>
  <si>
    <t xml:space="preserve"> </t>
  </si>
  <si>
    <t>Workstream</t>
  </si>
  <si>
    <t xml:space="preserve">Project Team </t>
  </si>
  <si>
    <t>Residual Risk</t>
  </si>
  <si>
    <t>Date Resolved</t>
  </si>
  <si>
    <t>Aaron McCaghy</t>
  </si>
  <si>
    <t>Integrity360</t>
  </si>
  <si>
    <t>Security Consultant</t>
  </si>
  <si>
    <t>AMcCaghy@integrity360.com</t>
  </si>
  <si>
    <t xml:space="preserve">00353(0)1 2934027 </t>
  </si>
  <si>
    <t xml:space="preserve">3rd Floor, Block D, The Concourse, Beacon Court, Sandyford, Dublin 18, Ireland </t>
  </si>
  <si>
    <t>Adam Gora</t>
  </si>
  <si>
    <t>InfoSec Consultant</t>
  </si>
  <si>
    <t>AGora@integrity360.com</t>
  </si>
  <si>
    <t>Adam Miller</t>
  </si>
  <si>
    <t>SOC Security Analyst</t>
  </si>
  <si>
    <t>AMiller@integrity360.com</t>
  </si>
  <si>
    <t>Aidan Barrett</t>
  </si>
  <si>
    <t>Service Delivery Manager</t>
  </si>
  <si>
    <t>ABarrett@integrity360.com</t>
  </si>
  <si>
    <t>Aiden Dale</t>
  </si>
  <si>
    <t>Senior Security Consultant</t>
  </si>
  <si>
    <t>ADale@integrity360.com</t>
  </si>
  <si>
    <t>0044 (0)203 397 3414</t>
  </si>
  <si>
    <t>Aisling Corcoran</t>
  </si>
  <si>
    <t>Marketing Executive</t>
  </si>
  <si>
    <t>ACorcoran@integrity360.com</t>
  </si>
  <si>
    <t>Alastair Crawford</t>
  </si>
  <si>
    <t>Team Lead - Network Support Team</t>
  </si>
  <si>
    <t>acrawford@integrity360.com</t>
  </si>
  <si>
    <t>0044 (0)7810 865 529</t>
  </si>
  <si>
    <t xml:space="preserve">0044 (0)203 397 3414 </t>
  </si>
  <si>
    <t>90 Long Acre, Covent Garden, London, WC2E 9RZ, UK</t>
  </si>
  <si>
    <t>Amanda Mulvaney</t>
  </si>
  <si>
    <t>Sales Administrator</t>
  </si>
  <si>
    <t>AMulvaney@integrity360.com</t>
  </si>
  <si>
    <t>Andrew McCarthy</t>
  </si>
  <si>
    <t>AMcCarthy@integrity360.com</t>
  </si>
  <si>
    <t>Andrzej Melnarowicz</t>
  </si>
  <si>
    <t>AMelnarowicz@integrity360.com</t>
  </si>
  <si>
    <t>Andy Langford</t>
  </si>
  <si>
    <t>Account Manager</t>
  </si>
  <si>
    <t>alangford@integrity360.com</t>
  </si>
  <si>
    <t>Anthony Walsh</t>
  </si>
  <si>
    <t>Sales Director</t>
  </si>
  <si>
    <t>AWalsh@integrity360.com</t>
  </si>
  <si>
    <t>Antonia Natova</t>
  </si>
  <si>
    <t>Senior Project Manager</t>
  </si>
  <si>
    <t>ANatova@integrity360.com</t>
  </si>
  <si>
    <t>Arkadiusz Szwaja</t>
  </si>
  <si>
    <t>CRA Advisor</t>
  </si>
  <si>
    <t>aszwaja@integrity360.com</t>
  </si>
  <si>
    <t>Barbara Bogdanescu</t>
  </si>
  <si>
    <t>Pre-Sales Technical Architect</t>
  </si>
  <si>
    <t>BBogdanescu@integrity360.com</t>
  </si>
  <si>
    <t>Barbara Pires</t>
  </si>
  <si>
    <t>CRA Consultant</t>
  </si>
  <si>
    <t>bpires@integrity360.com</t>
  </si>
  <si>
    <t>Barry Hyland</t>
  </si>
  <si>
    <t>Finance Manager</t>
  </si>
  <si>
    <t>bhyland@integrity360.com</t>
  </si>
  <si>
    <t>Brian Regan</t>
  </si>
  <si>
    <t>Business Analyst</t>
  </si>
  <si>
    <t>BRegan@integrity360.com</t>
  </si>
  <si>
    <t>Brian Sweeney</t>
  </si>
  <si>
    <t>Security Analyst Level 2</t>
  </si>
  <si>
    <t>BSweeney@integrity360.com</t>
  </si>
  <si>
    <t>Brian Trant</t>
  </si>
  <si>
    <t>Presales Consultant and Product Manager</t>
  </si>
  <si>
    <t>BTrant@integrity360.com</t>
  </si>
  <si>
    <t>Calum Mackenzie</t>
  </si>
  <si>
    <t>cmackenzie@integrity360.com</t>
  </si>
  <si>
    <t>Caoimhe Ni Dhulaing</t>
  </si>
  <si>
    <t>Senior Account Manager</t>
  </si>
  <si>
    <t>cnidhulaing@integrity360.com</t>
  </si>
  <si>
    <t>Chris Holloway</t>
  </si>
  <si>
    <t>CHolloway@integrity360.com</t>
  </si>
  <si>
    <t>Christian Graffe</t>
  </si>
  <si>
    <t>3rd Level Network Support Engineer</t>
  </si>
  <si>
    <t>CGraffe@integrity360.com</t>
  </si>
  <si>
    <t>Christophe Laudou</t>
  </si>
  <si>
    <t>Architect</t>
  </si>
  <si>
    <t>CLaudou@integrity360.com</t>
  </si>
  <si>
    <t>Christopher Hansford</t>
  </si>
  <si>
    <t>CHansford@integrity360.com</t>
  </si>
  <si>
    <t>Christopher Walsh</t>
  </si>
  <si>
    <t>2nd Level Network Support Engineer</t>
  </si>
  <si>
    <t>cwalsh@integrity360.com</t>
  </si>
  <si>
    <t>Ciara A. Murray</t>
  </si>
  <si>
    <t>CAMurray@integrity360.com</t>
  </si>
  <si>
    <t>Ciaran Halpin</t>
  </si>
  <si>
    <t>Security Analyst Level 1</t>
  </si>
  <si>
    <t>chalpin@integrity360.com</t>
  </si>
  <si>
    <t>Ciaran Johnson</t>
  </si>
  <si>
    <t>Senior CRA Consultant &amp; CRO</t>
  </si>
  <si>
    <t>CJohnson@integrity360.com</t>
  </si>
  <si>
    <t>Cillian Fagan</t>
  </si>
  <si>
    <t>Security Analyst</t>
  </si>
  <si>
    <t>CFagan@integrity360.com</t>
  </si>
  <si>
    <t>Colm McGrath</t>
  </si>
  <si>
    <t>CMcgrath@integrity360.com</t>
  </si>
  <si>
    <t>Colum Reade</t>
  </si>
  <si>
    <t>CReade@integrity360.com</t>
  </si>
  <si>
    <t>Colum Ronan</t>
  </si>
  <si>
    <t>cronan@integrity360.com</t>
  </si>
  <si>
    <t>Conor Chaney</t>
  </si>
  <si>
    <t>CRA  Consultant</t>
  </si>
  <si>
    <t>CChaney@integrity360.com</t>
  </si>
  <si>
    <t>Conor Goulding</t>
  </si>
  <si>
    <t>CGoulding@integrity360.com</t>
  </si>
  <si>
    <t>Cormac Fitzgerald</t>
  </si>
  <si>
    <t>Project Manager</t>
  </si>
  <si>
    <t>CFitzgerald@integrity360.com</t>
  </si>
  <si>
    <t>Danny Finnan</t>
  </si>
  <si>
    <t>Fraud Analyst</t>
  </si>
  <si>
    <t>dfinnan@integrity360.com</t>
  </si>
  <si>
    <t>Dave O'Flynn</t>
  </si>
  <si>
    <t>Information Security Manager</t>
  </si>
  <si>
    <t>doflynn@integrity360.com</t>
  </si>
  <si>
    <t>David Fitzgibbon</t>
  </si>
  <si>
    <t>David Krstulovic</t>
  </si>
  <si>
    <t>DKrstulovic@integrity360.com</t>
  </si>
  <si>
    <t>David O'Donohoe</t>
  </si>
  <si>
    <t>dodonohoe@integrity360.com</t>
  </si>
  <si>
    <t>Declan Murray</t>
  </si>
  <si>
    <t>1st Level SOC Support Analyst</t>
  </si>
  <si>
    <t>DMurray@integrity360.com</t>
  </si>
  <si>
    <t>Derek Grant</t>
  </si>
  <si>
    <t>DGrant@integrity360.com</t>
  </si>
  <si>
    <t>Don O'Shea</t>
  </si>
  <si>
    <t>DOShea@integrity360.com</t>
  </si>
  <si>
    <t>Edward McGrath</t>
  </si>
  <si>
    <t>emcgrath@integrity360.com</t>
  </si>
  <si>
    <t>Emma Quigley</t>
  </si>
  <si>
    <t>HR Administrator</t>
  </si>
  <si>
    <t>EQuigley@integrity360.com</t>
  </si>
  <si>
    <t>Emma Weir</t>
  </si>
  <si>
    <t>Eweir@integrity360.com</t>
  </si>
  <si>
    <t>Eoin Goulding</t>
  </si>
  <si>
    <t>Chief Executive Officer</t>
  </si>
  <si>
    <t>egoulding@integrity360.com</t>
  </si>
  <si>
    <t>Eoin Thornton</t>
  </si>
  <si>
    <t>EThornton@integrity360.com</t>
  </si>
  <si>
    <t>Eric Barkman</t>
  </si>
  <si>
    <t>Operations Director</t>
  </si>
  <si>
    <t>ebarkman@integrity360.com</t>
  </si>
  <si>
    <t>Eric Barnes</t>
  </si>
  <si>
    <t>EBarnes@integrity360.com</t>
  </si>
  <si>
    <t>Faris Aloul</t>
  </si>
  <si>
    <t>FAloul@integrity360.com</t>
  </si>
  <si>
    <t>Felipe Martins</t>
  </si>
  <si>
    <t>fmartins@integrity360.com</t>
  </si>
  <si>
    <t>Fergal Ward</t>
  </si>
  <si>
    <t>FWard@integrity360.com</t>
  </si>
  <si>
    <t>Gabriel Freitas</t>
  </si>
  <si>
    <t>SIEM Consultant</t>
  </si>
  <si>
    <t>GFreitas@integrity360.com</t>
  </si>
  <si>
    <t>Gary K. Doyle</t>
  </si>
  <si>
    <t>Project / Resource Coordinator</t>
  </si>
  <si>
    <t>gkdoyle@integrity360.com</t>
  </si>
  <si>
    <t>Gary McDonnell</t>
  </si>
  <si>
    <t>gmcdonnell@integrity360.com</t>
  </si>
  <si>
    <t>Gerard Murphy</t>
  </si>
  <si>
    <t>Sales Manager</t>
  </si>
  <si>
    <t>GMurphy@integrity360.com</t>
  </si>
  <si>
    <t>Gmurray</t>
  </si>
  <si>
    <t>Gmurray@integrity360.com</t>
  </si>
  <si>
    <t>Igor Goncaruks</t>
  </si>
  <si>
    <t>System Administrator</t>
  </si>
  <si>
    <t>IGoncaruks@integrity360.com</t>
  </si>
  <si>
    <t>Ivan Quill</t>
  </si>
  <si>
    <t>iquill@integrity360.com</t>
  </si>
  <si>
    <t>Jamal Ali</t>
  </si>
  <si>
    <t>JAli@integrity360.com</t>
  </si>
  <si>
    <t>James Stephenson</t>
  </si>
  <si>
    <t>JStephenson@integrity360.com</t>
  </si>
  <si>
    <t>Jamie Davin</t>
  </si>
  <si>
    <t>JDavin@integrity360.com</t>
  </si>
  <si>
    <t>Jennifer Connolly</t>
  </si>
  <si>
    <t>Marketing Manager</t>
  </si>
  <si>
    <t>JConnolly@integrity360.com</t>
  </si>
  <si>
    <t>Jennifer Ryan</t>
  </si>
  <si>
    <t>JRyan@integrity360.com</t>
  </si>
  <si>
    <t>Jim Fitzsimons</t>
  </si>
  <si>
    <t>JFitzsimons@integrity360.com</t>
  </si>
  <si>
    <t>John Gleeson</t>
  </si>
  <si>
    <t>JGleeson@integrity360.com</t>
  </si>
  <si>
    <t>John O'Riordan</t>
  </si>
  <si>
    <t>JORiordan@integrity360.com</t>
  </si>
  <si>
    <t>John Roberts</t>
  </si>
  <si>
    <t>JRoberts@integrity360.com</t>
  </si>
  <si>
    <t>Jonathon King</t>
  </si>
  <si>
    <t>JKing@integrity360.com</t>
  </si>
  <si>
    <t>Jorge Garcia</t>
  </si>
  <si>
    <t>jgarcia@integrity360.com</t>
  </si>
  <si>
    <t>Julien Fraser</t>
  </si>
  <si>
    <t>Internal Recruiter</t>
  </si>
  <si>
    <t>JFraser@integrity360.com</t>
  </si>
  <si>
    <t>Jurgen Karels</t>
  </si>
  <si>
    <t>JKarels@integrity360.com</t>
  </si>
  <si>
    <t>Karl Kearney</t>
  </si>
  <si>
    <t>KKearney@integrity360.com</t>
  </si>
  <si>
    <t>Katie Loginova</t>
  </si>
  <si>
    <t>CRA / ISO Consultant</t>
  </si>
  <si>
    <t>KLoginova@integrity360.com</t>
  </si>
  <si>
    <t>Keith Hagan</t>
  </si>
  <si>
    <t>KHagan@integrity360.com</t>
  </si>
  <si>
    <t>Leon O'Neill</t>
  </si>
  <si>
    <t>loneill@integrity360.com</t>
  </si>
  <si>
    <t>Leontina Frigioiu</t>
  </si>
  <si>
    <t>Security Operations Analyst</t>
  </si>
  <si>
    <t>LFrigioiu@integrity360.com</t>
  </si>
  <si>
    <t>Liam Whelan</t>
  </si>
  <si>
    <t>Professional Services Manager</t>
  </si>
  <si>
    <t>LWhelan@integrity360.com</t>
  </si>
  <si>
    <t>Lokesh Manoharan</t>
  </si>
  <si>
    <t>LManoharan@integrity360.com</t>
  </si>
  <si>
    <t>Marc Coleman</t>
  </si>
  <si>
    <t>CRA Consultants</t>
  </si>
  <si>
    <t>MColeman@integrity360.com</t>
  </si>
  <si>
    <t>Mark Constable</t>
  </si>
  <si>
    <t>mconstable@integrity360.com</t>
  </si>
  <si>
    <t xml:space="preserve">0044 ( 0 ) 203 397 3414 </t>
  </si>
  <si>
    <t>TS2 Pinewood Business Park , Coleshill Road , Marston Green , Birmingham B37 7HG</t>
  </si>
  <si>
    <t>Mark Donnelly</t>
  </si>
  <si>
    <t>MDonnelly@integrity360.com</t>
  </si>
  <si>
    <t>Mark Evans</t>
  </si>
  <si>
    <t>UK Country Manager</t>
  </si>
  <si>
    <t>MEvans@integrity360.com</t>
  </si>
  <si>
    <t xml:space="preserve">0044 90)203 397 3414 </t>
  </si>
  <si>
    <t>Martin Kelly</t>
  </si>
  <si>
    <t>mkelly@integrity360.com</t>
  </si>
  <si>
    <t>Mary Clare Cleere</t>
  </si>
  <si>
    <t>Office Manager &amp; PA</t>
  </si>
  <si>
    <t>MCCleere@integrity360.com</t>
  </si>
  <si>
    <t>Matt Elkington</t>
  </si>
  <si>
    <t>MElkington@integrity360.com</t>
  </si>
  <si>
    <t>Matteo Pisanu</t>
  </si>
  <si>
    <t>MPisanu@integrity360.com</t>
  </si>
  <si>
    <t>Michael Hyland</t>
  </si>
  <si>
    <t>MHyland@integrity360.com</t>
  </si>
  <si>
    <t>Michael Nolan</t>
  </si>
  <si>
    <t>Solution Architect</t>
  </si>
  <si>
    <t>MNolan@integrity360.com</t>
  </si>
  <si>
    <t>Michal Sobczyk</t>
  </si>
  <si>
    <t>Sales Support</t>
  </si>
  <si>
    <t>msobczyk@integrity360.com</t>
  </si>
  <si>
    <t>Micheal Morrissey</t>
  </si>
  <si>
    <t>MMorrissey@integrity360.com</t>
  </si>
  <si>
    <t>Namrata Panigrahi</t>
  </si>
  <si>
    <t>NPanigrahi@integrity360.com</t>
  </si>
  <si>
    <t>Neeraj Mishra</t>
  </si>
  <si>
    <t>SOC Infrastructure Support</t>
  </si>
  <si>
    <t>NMishra@integrity360.com</t>
  </si>
  <si>
    <t>Neil Bradshaw</t>
  </si>
  <si>
    <t>Internal IT Engineer</t>
  </si>
  <si>
    <t>NBradshaw@integrity360.com</t>
  </si>
  <si>
    <t>Nestor Ramirez</t>
  </si>
  <si>
    <t>nramirez@integrity360.com</t>
  </si>
  <si>
    <t>Niall Bulger</t>
  </si>
  <si>
    <t>nbulger@integrity360.com</t>
  </si>
  <si>
    <t>Nishant Yadav</t>
  </si>
  <si>
    <t>NYadav@integrity360.com</t>
  </si>
  <si>
    <t>Nosard Papa</t>
  </si>
  <si>
    <t>Resource and Project Coordinator</t>
  </si>
  <si>
    <t>npapa@integrity360.com</t>
  </si>
  <si>
    <t>Nurdogan Coskun</t>
  </si>
  <si>
    <t>NCoskun@integrity360.com</t>
  </si>
  <si>
    <t>Padraic Hehir</t>
  </si>
  <si>
    <t>PHehir@integrity360.com</t>
  </si>
  <si>
    <t>Padraig Carley</t>
  </si>
  <si>
    <t>Chief Financial Officer</t>
  </si>
  <si>
    <t>pcarley@integrity360.com</t>
  </si>
  <si>
    <t>Patricia O'Reilly</t>
  </si>
  <si>
    <t>SOC SysAdmin</t>
  </si>
  <si>
    <t>POReilly@integrity360.com</t>
  </si>
  <si>
    <t>Paul Byrne</t>
  </si>
  <si>
    <t>pbyrne@integrity360.com</t>
  </si>
  <si>
    <t>Paul Fannin</t>
  </si>
  <si>
    <t>pfannin@integrity360.com</t>
  </si>
  <si>
    <t>Paul Maher</t>
  </si>
  <si>
    <t>InfoSec Team Lead</t>
  </si>
  <si>
    <t>PMaher@integrity360.com</t>
  </si>
  <si>
    <t>Paul Sherlock</t>
  </si>
  <si>
    <t>psherlock@integrity360.com</t>
  </si>
  <si>
    <t>Paul Whelan</t>
  </si>
  <si>
    <t>pwhelan@integrity360.com</t>
  </si>
  <si>
    <t>Piotr Cieslak</t>
  </si>
  <si>
    <t>PCieslak@integrity360.com</t>
  </si>
  <si>
    <t>Renato Rabiega</t>
  </si>
  <si>
    <t>RRabiega@integrity360.com</t>
  </si>
  <si>
    <t>Richard Ford</t>
  </si>
  <si>
    <t>UK Technical  Manager</t>
  </si>
  <si>
    <t>RFord@integrity360.com</t>
  </si>
  <si>
    <t xml:space="preserve">TS2 Pinewood Business Park , 
Coleshill Road ,
 Marston Green , 
Birmingham 
B37 7HG </t>
  </si>
  <si>
    <t>Richard Takacs</t>
  </si>
  <si>
    <t>RTakacs@integrity360.com</t>
  </si>
  <si>
    <t>Rodney Mullen</t>
  </si>
  <si>
    <t>RMullen@integrity360.com</t>
  </si>
  <si>
    <t>Ros McGuinness</t>
  </si>
  <si>
    <t>RMcGuinness@integrity360.com</t>
  </si>
  <si>
    <t>Ryan Brannan</t>
  </si>
  <si>
    <t>rbrannan@integrity360.com</t>
  </si>
  <si>
    <t>Sarah Beresford</t>
  </si>
  <si>
    <t>Sales Operations Manager</t>
  </si>
  <si>
    <t>SBeresford@integrity360.com</t>
  </si>
  <si>
    <t xml:space="preserve">0044 ( 0 ) 121 663 0151 </t>
  </si>
  <si>
    <t>Sarah Cullen</t>
  </si>
  <si>
    <t>HR Manager</t>
  </si>
  <si>
    <t>SCullen@integrity360.com</t>
  </si>
  <si>
    <t>Sarp Agim</t>
  </si>
  <si>
    <t>SAgim@integrity360.com</t>
  </si>
  <si>
    <t>Say Chiu</t>
  </si>
  <si>
    <t>SChiu@integrity360.com</t>
  </si>
  <si>
    <t>Sayani Maiti</t>
  </si>
  <si>
    <t>SMaiti@integrity360.com</t>
  </si>
  <si>
    <t>Sean Goulding</t>
  </si>
  <si>
    <t>sgoulding@integrity360.com</t>
  </si>
  <si>
    <t>Sean Rooney</t>
  </si>
  <si>
    <t>Cyber, Risk &amp; Assurance Director</t>
  </si>
  <si>
    <t>srooney@integrity360.com</t>
  </si>
  <si>
    <t>Steven Walsh</t>
  </si>
  <si>
    <t>SWalsh@integrity360.com</t>
  </si>
  <si>
    <t>Sue Kelly</t>
  </si>
  <si>
    <t>Finance Assistant</t>
  </si>
  <si>
    <t>SKelly@integrity360.com</t>
  </si>
  <si>
    <t>Susan Cahalane</t>
  </si>
  <si>
    <t>SDoyle@integrity360.com</t>
  </si>
  <si>
    <t>Sylwia Bochinska</t>
  </si>
  <si>
    <t>SBochinska@integrity360.com</t>
  </si>
  <si>
    <t>Virginia da Cunha Pojo</t>
  </si>
  <si>
    <t>Helpdesk Team Lead</t>
  </si>
  <si>
    <t>VCPojo@integrity360.com</t>
  </si>
  <si>
    <t>Warren Feehan</t>
  </si>
  <si>
    <t>wfeehan@integrity360.com</t>
  </si>
  <si>
    <t>Yasin Nor</t>
  </si>
  <si>
    <t>YNor@integrity360.com</t>
  </si>
  <si>
    <t>Timeline as Per</t>
  </si>
  <si>
    <t>Parsed Start date</t>
  </si>
  <si>
    <t>Parsed Estimated end date</t>
  </si>
  <si>
    <t>Parsed End Date</t>
  </si>
  <si>
    <t>Task Name</t>
  </si>
  <si>
    <t>20/09/2017</t>
  </si>
  <si>
    <t>16/10/2017</t>
  </si>
  <si>
    <t>Project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</si>
</sst>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/m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Wingdings"/>
      <charset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Wingdings"/>
      <charset val="2"/>
    </font>
    <font>
      <b/>
      <sz val="11"/>
      <color theme="1"/>
      <name val="Wingdings"/>
      <charset val="2"/>
    </font>
    <font>
      <sz val="8"/>
      <color theme="1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theme="0" tint="-0.14996795556505021"/>
      </right>
      <top/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4" fillId="0" borderId="0"/>
  </cellStyleXfs>
  <cellXfs count="11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7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  <xf numFmtId="9" fontId="5" fillId="0" borderId="0" xfId="0" applyNumberFormat="1" applyFont="1" applyAlignment="1">
      <alignment vertical="top" wrapText="1"/>
    </xf>
    <xf numFmtId="14" fontId="5" fillId="0" borderId="0" xfId="0" applyNumberFormat="1" applyFont="1" applyAlignment="1">
      <alignment vertical="top" wrapText="1"/>
    </xf>
    <xf numFmtId="0" fontId="0" fillId="2" borderId="0" xfId="0" applyFill="1"/>
    <xf numFmtId="0" fontId="7" fillId="2" borderId="0" xfId="0" applyFont="1" applyFill="1"/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6" borderId="0" xfId="0" applyFill="1"/>
    <xf numFmtId="0" fontId="0" fillId="7" borderId="0" xfId="0" applyFill="1"/>
    <xf numFmtId="164" fontId="0" fillId="7" borderId="2" xfId="0" applyNumberFormat="1" applyFill="1" applyBorder="1"/>
    <xf numFmtId="0" fontId="12" fillId="6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5" fillId="4" borderId="3" xfId="0" applyFont="1" applyFill="1" applyBorder="1" applyAlignment="1">
      <alignment horizontal="center"/>
    </xf>
    <xf numFmtId="0" fontId="13" fillId="0" borderId="0" xfId="0" applyFont="1" applyAlignment="1"/>
    <xf numFmtId="0" fontId="5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5" fillId="10" borderId="5" xfId="1" applyFont="1" applyFill="1" applyBorder="1" applyAlignment="1">
      <alignment horizontal="left"/>
    </xf>
    <xf numFmtId="0" fontId="15" fillId="10" borderId="6" xfId="1" applyFont="1" applyFill="1" applyBorder="1" applyAlignment="1">
      <alignment horizontal="center"/>
    </xf>
    <xf numFmtId="0" fontId="15" fillId="10" borderId="7" xfId="1" applyFont="1" applyFill="1" applyBorder="1" applyAlignment="1">
      <alignment horizontal="center"/>
    </xf>
    <xf numFmtId="0" fontId="15" fillId="10" borderId="5" xfId="1" applyFont="1" applyFill="1" applyBorder="1" applyAlignment="1">
      <alignment horizontal="center"/>
    </xf>
    <xf numFmtId="0" fontId="16" fillId="10" borderId="8" xfId="1" applyFont="1" applyFill="1" applyBorder="1" applyAlignment="1">
      <alignment horizontal="left"/>
    </xf>
    <xf numFmtId="165" fontId="17" fillId="11" borderId="1" xfId="1" applyNumberFormat="1" applyFont="1" applyFill="1" applyBorder="1" applyAlignment="1">
      <alignment horizontal="center"/>
    </xf>
    <xf numFmtId="165" fontId="17" fillId="10" borderId="9" xfId="1" applyNumberFormat="1" applyFont="1" applyFill="1" applyBorder="1" applyAlignment="1">
      <alignment horizontal="center"/>
    </xf>
    <xf numFmtId="165" fontId="17" fillId="10" borderId="10" xfId="1" applyNumberFormat="1" applyFont="1" applyFill="1" applyBorder="1" applyAlignment="1">
      <alignment horizontal="center"/>
    </xf>
    <xf numFmtId="165" fontId="17" fillId="10" borderId="11" xfId="1" applyNumberFormat="1" applyFont="1" applyFill="1" applyBorder="1" applyAlignment="1">
      <alignment horizontal="center"/>
    </xf>
    <xf numFmtId="165" fontId="17" fillId="10" borderId="12" xfId="1" applyNumberFormat="1" applyFont="1" applyFill="1" applyBorder="1" applyAlignment="1">
      <alignment horizontal="center"/>
    </xf>
    <xf numFmtId="0" fontId="15" fillId="10" borderId="13" xfId="1" applyFont="1" applyFill="1" applyBorder="1" applyAlignment="1">
      <alignment horizontal="left" vertical="center"/>
    </xf>
    <xf numFmtId="0" fontId="15" fillId="10" borderId="14" xfId="1" applyFont="1" applyFill="1" applyBorder="1" applyAlignment="1">
      <alignment horizontal="center" vertical="center"/>
    </xf>
    <xf numFmtId="0" fontId="15" fillId="10" borderId="15" xfId="1" applyFont="1" applyFill="1" applyBorder="1" applyAlignment="1">
      <alignment horizontal="center" vertical="center"/>
    </xf>
    <xf numFmtId="0" fontId="15" fillId="10" borderId="16" xfId="1" applyFont="1" applyFill="1" applyBorder="1" applyAlignment="1">
      <alignment horizontal="center" vertical="center"/>
    </xf>
    <xf numFmtId="0" fontId="15" fillId="10" borderId="17" xfId="1" applyFont="1" applyFill="1" applyBorder="1" applyAlignment="1">
      <alignment horizontal="center" vertical="center"/>
    </xf>
    <xf numFmtId="0" fontId="15" fillId="10" borderId="18" xfId="1" applyFont="1" applyFill="1" applyBorder="1" applyAlignment="1">
      <alignment horizontal="center" vertical="center"/>
    </xf>
    <xf numFmtId="0" fontId="15" fillId="10" borderId="19" xfId="1" applyFont="1" applyFill="1" applyBorder="1" applyAlignment="1">
      <alignment horizontal="center" vertical="center"/>
    </xf>
    <xf numFmtId="0" fontId="15" fillId="10" borderId="20" xfId="1" applyFont="1" applyFill="1" applyBorder="1" applyAlignment="1">
      <alignment horizontal="center" vertical="center"/>
    </xf>
    <xf numFmtId="0" fontId="15" fillId="12" borderId="19" xfId="1" applyFont="1" applyFill="1" applyBorder="1" applyAlignment="1">
      <alignment horizontal="center" vertical="center"/>
    </xf>
    <xf numFmtId="0" fontId="15" fillId="12" borderId="15" xfId="1" applyFont="1" applyFill="1" applyBorder="1" applyAlignment="1">
      <alignment horizontal="center" vertical="center"/>
    </xf>
    <xf numFmtId="0" fontId="15" fillId="10" borderId="22" xfId="1" applyFont="1" applyFill="1" applyBorder="1" applyAlignment="1">
      <alignment horizontal="center" vertical="center"/>
    </xf>
    <xf numFmtId="0" fontId="15" fillId="10" borderId="23" xfId="1" applyFont="1" applyFill="1" applyBorder="1" applyAlignment="1">
      <alignment horizontal="center" vertical="center"/>
    </xf>
    <xf numFmtId="0" fontId="18" fillId="13" borderId="25" xfId="1" applyFont="1" applyFill="1" applyBorder="1" applyAlignment="1">
      <alignment horizontal="center"/>
    </xf>
    <xf numFmtId="0" fontId="18" fillId="13" borderId="26" xfId="1" applyFont="1" applyFill="1" applyBorder="1" applyAlignment="1">
      <alignment horizontal="center"/>
    </xf>
    <xf numFmtId="0" fontId="18" fillId="13" borderId="26" xfId="1" applyFont="1" applyFill="1" applyBorder="1" applyAlignment="1">
      <alignment horizontal="center" vertical="center"/>
    </xf>
    <xf numFmtId="0" fontId="16" fillId="14" borderId="27" xfId="0" applyNumberFormat="1" applyFont="1" applyFill="1" applyBorder="1" applyAlignment="1"/>
    <xf numFmtId="0" fontId="16" fillId="14" borderId="28" xfId="0" applyNumberFormat="1" applyFont="1" applyFill="1" applyBorder="1" applyAlignment="1"/>
    <xf numFmtId="0" fontId="5" fillId="0" borderId="29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0" xfId="0" applyFont="1" applyFill="1" applyBorder="1" applyAlignment="1">
      <alignment horizontal="center"/>
    </xf>
    <xf numFmtId="0" fontId="0" fillId="15" borderId="0" xfId="0" applyFill="1"/>
    <xf numFmtId="0" fontId="9" fillId="15" borderId="0" xfId="0" applyFont="1" applyFill="1"/>
    <xf numFmtId="0" fontId="8" fillId="15" borderId="0" xfId="0" applyFont="1" applyFill="1"/>
    <xf numFmtId="0" fontId="10" fillId="15" borderId="0" xfId="0" applyFont="1" applyFill="1"/>
    <xf numFmtId="0" fontId="0" fillId="0" borderId="0" xfId="0" applyAlignment="1">
      <alignment vertical="top"/>
    </xf>
    <xf numFmtId="0" fontId="12" fillId="6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64" fontId="0" fillId="7" borderId="32" xfId="0" applyNumberFormat="1" applyFill="1" applyBorder="1"/>
    <xf numFmtId="0" fontId="1" fillId="2" borderId="32" xfId="0" applyFont="1" applyFill="1" applyBorder="1"/>
    <xf numFmtId="0" fontId="1" fillId="2" borderId="32" xfId="0" applyFont="1" applyFill="1" applyBorder="1" applyAlignment="1">
      <alignment horizontal="center"/>
    </xf>
    <xf numFmtId="0" fontId="0" fillId="15" borderId="0" xfId="0" applyFill="1" applyBorder="1"/>
    <xf numFmtId="14" fontId="0" fillId="15" borderId="33" xfId="0" applyNumberFormat="1" applyFill="1" applyBorder="1"/>
    <xf numFmtId="14" fontId="0" fillId="15" borderId="31" xfId="0" applyNumberFormat="1" applyFill="1" applyBorder="1"/>
    <xf numFmtId="0" fontId="12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wrapText="1"/>
    </xf>
    <xf numFmtId="14" fontId="0" fillId="15" borderId="0" xfId="0" applyNumberFormat="1" applyFill="1" applyBorder="1"/>
    <xf numFmtId="9" fontId="0" fillId="15" borderId="0" xfId="0" applyNumberFormat="1" applyFill="1" applyBorder="1" applyAlignment="1">
      <alignment horizontal="center" wrapText="1"/>
    </xf>
    <xf numFmtId="0" fontId="20" fillId="15" borderId="0" xfId="0" applyFont="1" applyFill="1" applyBorder="1"/>
    <xf numFmtId="0" fontId="12" fillId="15" borderId="0" xfId="0" applyFont="1" applyFill="1" applyBorder="1"/>
    <xf numFmtId="0" fontId="19" fillId="15" borderId="0" xfId="0" applyFont="1" applyFill="1" applyBorder="1"/>
    <xf numFmtId="0" fontId="1" fillId="15" borderId="0" xfId="0" applyFont="1" applyFill="1" applyBorder="1"/>
    <xf numFmtId="164" fontId="0" fillId="15" borderId="0" xfId="0" applyNumberFormat="1" applyFill="1" applyBorder="1"/>
    <xf numFmtId="0" fontId="1" fillId="15" borderId="0" xfId="0" applyFont="1" applyFill="1" applyBorder="1" applyAlignment="1">
      <alignment horizontal="center"/>
    </xf>
    <xf numFmtId="0" fontId="1" fillId="15" borderId="33" xfId="0" applyFont="1" applyFill="1" applyBorder="1" applyAlignment="1">
      <alignment wrapText="1"/>
    </xf>
    <xf numFmtId="0" fontId="1" fillId="15" borderId="31" xfId="0" applyFont="1" applyFill="1" applyBorder="1"/>
    <xf numFmtId="0" fontId="0" fillId="15" borderId="34" xfId="0" applyFill="1" applyBorder="1" applyAlignment="1">
      <alignment wrapText="1"/>
    </xf>
    <xf numFmtId="14" fontId="0" fillId="15" borderId="34" xfId="0" applyNumberFormat="1" applyFill="1" applyBorder="1"/>
    <xf numFmtId="9" fontId="0" fillId="15" borderId="34" xfId="0" applyNumberFormat="1" applyFill="1" applyBorder="1" applyAlignment="1">
      <alignment horizontal="center" wrapText="1"/>
    </xf>
    <xf numFmtId="0" fontId="0" fillId="15" borderId="35" xfId="0" applyFill="1" applyBorder="1" applyAlignment="1">
      <alignment wrapText="1"/>
    </xf>
    <xf numFmtId="14" fontId="0" fillId="15" borderId="35" xfId="0" applyNumberFormat="1" applyFill="1" applyBorder="1"/>
    <xf numFmtId="9" fontId="0" fillId="15" borderId="35" xfId="0" applyNumberFormat="1" applyFill="1" applyBorder="1" applyAlignment="1">
      <alignment horizontal="center" wrapText="1"/>
    </xf>
    <xf numFmtId="0" fontId="0" fillId="15" borderId="36" xfId="0" applyFill="1" applyBorder="1" applyAlignment="1">
      <alignment wrapText="1"/>
    </xf>
    <xf numFmtId="14" fontId="0" fillId="15" borderId="36" xfId="0" applyNumberFormat="1" applyFill="1" applyBorder="1"/>
    <xf numFmtId="9" fontId="0" fillId="15" borderId="36" xfId="0" applyNumberFormat="1" applyFill="1" applyBorder="1" applyAlignment="1">
      <alignment horizontal="center" wrapText="1"/>
    </xf>
    <xf numFmtId="0" fontId="0" fillId="0" borderId="0" xfId="0"/>
    <xf numFmtId="9" fontId="0" fillId="0" borderId="0" xfId="0" applyNumberForma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0" fontId="11" fillId="2" borderId="0" xfId="0" applyFont="1" applyFill="1" applyAlignment="1"/>
    <xf numFmtId="0" fontId="8" fillId="15" borderId="0" xfId="0" applyFont="1" applyFill="1" applyAlignment="1">
      <alignment vertical="top" wrapText="1"/>
    </xf>
    <xf numFmtId="0" fontId="0" fillId="15" borderId="0" xfId="0" applyFill="1" applyAlignment="1">
      <alignment vertical="top" wrapText="1"/>
    </xf>
    <xf numFmtId="0" fontId="15" fillId="10" borderId="4" xfId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5" fillId="10" borderId="21" xfId="1" applyFont="1" applyFill="1" applyBorder="1" applyAlignment="1">
      <alignment horizontal="left"/>
    </xf>
    <xf numFmtId="0" fontId="15" fillId="10" borderId="24" xfId="1" applyFont="1" applyFill="1" applyBorder="1" applyAlignment="1">
      <alignment horizontal="left"/>
    </xf>
  </cellXfs>
  <cellStyles count="2">
    <cellStyle name="Normal" xfId="0" builtinId="0"/>
    <cellStyle name="Normal_Transition Programme Status Tracker V9 - Current" xfId="1"/>
  </cellStyles>
  <dxfs count="27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numFmt numFmtId="19" formatCode="dd/mm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general" vertical="top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445580"/>
  <ax:ocxPr ax:name="_ExtentY" ax:value="94636"/>
  <ax:ocxPr ax:name="_Version" ax:value="393216"/>
  <ax:ocxPr ax:name="Font">
    <ax:font ax:persistence="persistPropertyBag">
      <ax:ocxPr ax:name="Name" ax:value="Calibri"/>
      <ax:ocxPr ax:name="Size" ax:value="10.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372389377"/>
  <ax:ocxPr ax:name="CurrentDate" ax:value="43024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5965232"/>
  <ax:ocxPr ax:name="_ExtentY" ax:value="5965232"/>
  <ax:ocxPr ax:name="_Version" ax:value="393216"/>
  <ax:ocxPr ax:name="Font">
    <ax:font ax:persistence="persistPropertyBag">
      <ax:ocxPr ax:name="Name" ax:value="Calibri"/>
      <ax:ocxPr ax:name="Size" ax:value="10.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372389377"/>
  <ax:ocxPr ax:name="CurrentDate" ax:value="42998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Status</a:t>
            </a:r>
          </a:p>
        </c:rich>
      </c:tx>
      <c:layout>
        <c:manualLayout>
          <c:xMode val="edge"/>
          <c:yMode val="edge"/>
          <c:x val="0.376319335083114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Calculations!$B$14</c:f>
              <c:strCache>
                <c:ptCount val="1"/>
                <c:pt idx="0">
                  <c:v>Status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2-4A9D-A205-4D86EB0A6EB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2-4A9D-A205-4D86EB0A6EBB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2-4A9D-A205-4D86EB0A6EBB}"/>
              </c:ext>
            </c:extLst>
          </c:dPt>
          <c:dPt>
            <c:idx val="3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2-4A9D-A205-4D86EB0A6EB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2-4A9D-A205-4D86EB0A6EBB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2-4A9D-A205-4D86EB0A6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Calculations!$A$15:$A$20</c:f>
              <c:strCache>
                <c:ptCount val="6"/>
                <c:pt idx="0">
                  <c:v>In Progress</c:v>
                </c:pt>
                <c:pt idx="1">
                  <c:v>On Hold</c:v>
                </c:pt>
                <c:pt idx="2">
                  <c:v>Complete</c:v>
                </c:pt>
                <c:pt idx="3">
                  <c:v>Pre-Sales</c:v>
                </c:pt>
                <c:pt idx="4">
                  <c:v>Not Started</c:v>
                </c:pt>
                <c:pt idx="5">
                  <c:v>Cancelled</c:v>
                </c:pt>
              </c:strCache>
            </c:strRef>
          </c:cat>
          <c:val>
            <c:numRef>
              <c:f>Calculations!$B$15:$B$20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32-4A9D-A205-4D86EB0A6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Risks</a:t>
            </a:r>
            <a:r>
              <a:rPr lang="en-IE" b="1" baseline="0"/>
              <a:t> Logged</a:t>
            </a:r>
            <a:endParaRPr lang="en-I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Calculations!$E$5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1-4F0F-8335-F2634686A4C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1-4F0F-8335-F2634686A4C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1-4F0F-8335-F2634686A4CC}"/>
              </c:ext>
            </c:extLst>
          </c:dPt>
          <c:cat>
            <c:strRef>
              <c:f>Calculations!$D$6:$D$8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Calculations!$E$6:$E$8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91-4F0F-8335-F2634686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80712"/>
        <c:axId val="434374808"/>
      </c:barChart>
      <c:catAx>
        <c:axId val="43438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4808"/>
        <c:crosses val="autoZero"/>
        <c:auto val="1"/>
        <c:lblAlgn val="ctr"/>
        <c:lblOffset val="100"/>
        <c:noMultiLvlLbl val="0"/>
      </c:catAx>
      <c:valAx>
        <c:axId val="4343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8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Task 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Calculations!$H$5</c:f>
              <c:strCache>
                <c:ptCount val="1"/>
                <c:pt idx="0">
                  <c:v>RAG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99-4377-9808-6481A36297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99-4377-9808-6481A362978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9-4377-9808-6481A3629783}"/>
              </c:ext>
            </c:extLst>
          </c:dPt>
          <c:cat>
            <c:strRef>
              <c:f>Calculations!$G$6:$G$8</c:f>
              <c:strCache>
                <c:ptCount val="3"/>
                <c:pt idx="0">
                  <c:v>Red</c:v>
                </c:pt>
                <c:pt idx="1">
                  <c:v>Amber</c:v>
                </c:pt>
                <c:pt idx="2">
                  <c:v>Green</c:v>
                </c:pt>
              </c:strCache>
            </c:strRef>
          </c:cat>
          <c:val>
            <c:numRef>
              <c:f>Calculations!$H$6:$H$8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9-4377-9808-6481A362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47880"/>
        <c:axId val="430451816"/>
      </c:barChart>
      <c:catAx>
        <c:axId val="43044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1816"/>
        <c:crosses val="autoZero"/>
        <c:auto val="1"/>
        <c:lblAlgn val="ctr"/>
        <c:lblOffset val="100"/>
        <c:noMultiLvlLbl val="0"/>
      </c:catAx>
      <c:valAx>
        <c:axId val="4304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="1"/>
              <a:t>Open 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4669638897877"/>
          <c:y val="0.34247460757156051"/>
          <c:w val="0.81106476987180254"/>
          <c:h val="0.44332162773282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B-42BA-AB06-E2D747D3E6C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6B-42BA-AB06-E2D747D3E6C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6B-42BA-AB06-E2D747D3E6C7}"/>
              </c:ext>
            </c:extLst>
          </c:dPt>
          <c:cat>
            <c:strRef>
              <c:f>Calculations!$J$13:$J$15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Calculations!$K$13:$K$15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B-42BA-AB06-E2D747D3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876120"/>
        <c:axId val="1141874480"/>
      </c:barChart>
      <c:catAx>
        <c:axId val="11418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74480"/>
        <c:crosses val="autoZero"/>
        <c:auto val="1"/>
        <c:lblAlgn val="ctr"/>
        <c:lblOffset val="100"/>
        <c:noMultiLvlLbl val="0"/>
      </c:catAx>
      <c:valAx>
        <c:axId val="1141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0</xdr:row>
      <xdr:rowOff>76200</xdr:rowOff>
    </xdr:from>
    <xdr:to>
      <xdr:col>24</xdr:col>
      <xdr:colOff>394587</xdr:colOff>
      <xdr:row>4</xdr:row>
      <xdr:rowOff>179069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60" y="76200"/>
          <a:ext cx="2939667" cy="994409"/>
        </a:xfrm>
        <a:prstGeom prst="rect">
          <a:avLst/>
        </a:prstGeom>
      </xdr:spPr>
    </xdr:pic>
    <xdr:clientData/>
  </xdr:twoCellAnchor>
  <xdr:twoCellAnchor>
    <xdr:from>
      <xdr:col>8</xdr:col>
      <xdr:colOff>7620</xdr:colOff>
      <xdr:row>15</xdr:row>
      <xdr:rowOff>7620</xdr:rowOff>
    </xdr:from>
    <xdr:to>
      <xdr:col>17</xdr:col>
      <xdr:colOff>381000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7</xdr:row>
      <xdr:rowOff>7620</xdr:rowOff>
    </xdr:from>
    <xdr:to>
      <xdr:col>17</xdr:col>
      <xdr:colOff>373380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312420</xdr:colOff>
      <xdr:row>15</xdr:row>
      <xdr:rowOff>0</xdr:rowOff>
    </xdr:from>
    <xdr:to>
      <xdr:col>25</xdr:col>
      <xdr:colOff>22860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312420</xdr:colOff>
      <xdr:row>7</xdr:row>
      <xdr:rowOff>7620</xdr:rowOff>
    </xdr:from>
    <xdr:to>
      <xdr:col>25</xdr:col>
      <xdr:colOff>15240</xdr:colOff>
      <xdr:row>14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0</xdr:row>
          <xdr:rowOff>0</xdr:rowOff>
        </xdr:from>
        <xdr:to>
          <xdr:col>2</xdr:col>
          <xdr:colOff>15240</xdr:colOff>
          <xdr:row>1</xdr:row>
          <xdr:rowOff>0</xdr:rowOff>
        </xdr:to>
        <xdr:sp macro="" textlink="">
          <xdr:nvSpPr>
            <xdr:cNvPr id="3073" name="DTPick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0</xdr:row>
          <xdr:rowOff>7620</xdr:rowOff>
        </xdr:from>
        <xdr:to>
          <xdr:col>2</xdr:col>
          <xdr:colOff>914400</xdr:colOff>
          <xdr:row>1</xdr:row>
          <xdr:rowOff>7620</xdr:rowOff>
        </xdr:to>
        <xdr:sp macro="" textlink="">
          <xdr:nvSpPr>
            <xdr:cNvPr id="20481" name="DTPick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7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</xdr:row>
          <xdr:rowOff>7620</xdr:rowOff>
        </xdr:from>
        <xdr:to>
          <xdr:col>6</xdr:col>
          <xdr:colOff>160020</xdr:colOff>
          <xdr:row>1</xdr:row>
          <xdr:rowOff>228600</xdr:rowOff>
        </xdr:to>
        <xdr:sp macro="" textlink="">
          <xdr:nvSpPr>
            <xdr:cNvPr id="20482" name="AllowWeekends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7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egrity-spnt/MSS/Procedures/AIS/SOC_AcceptanceIntoService%20Final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ptance Into Service"/>
      <sheetName val="Sheet2"/>
      <sheetName val="Sheet1"/>
      <sheetName val="Version Control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Not Started</v>
          </cell>
        </row>
        <row r="3">
          <cell r="A3" t="str">
            <v>Inprogress</v>
          </cell>
        </row>
        <row r="4">
          <cell r="A4" t="str">
            <v>Complete</v>
          </cell>
        </row>
      </sheetData>
    </sheetDataSet>
  </externalBook>
</externalLink>
</file>

<file path=xl/tables/table1.xml><?xml version="1.0" encoding="utf-8"?>
<table xmlns="http://schemas.openxmlformats.org/spreadsheetml/2006/main" id="7" name="DeliverablesTable" displayName="DeliverablesTable" ref="B16:C27" totalsRowShown="0" headerRowDxfId="190">
  <autoFilter ref="B16:C27"/>
  <tableColumns count="2">
    <tableColumn id="1" name="Deliverable" dataDxfId="189"/>
    <tableColumn id="2" name="Status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RiskTable" displayName="RiskTable" ref="D5:E8" totalsRowShown="0">
  <autoFilter ref="D5:E8"/>
  <tableColumns count="2">
    <tableColumn id="1" name="Status"/>
    <tableColumn id="2" name="Risk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1" name="TaskRAGTAble" displayName="TaskRAGTAble" ref="G5:H8" totalsRowShown="0">
  <autoFilter ref="G5:H8"/>
  <tableColumns count="2">
    <tableColumn id="1" name="Task"/>
    <tableColumn id="2" name="RAG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2" name="IssuesLookUpTable" displayName="IssuesLookUpTable" ref="J5:L8" totalsRowShown="0">
  <autoFilter ref="J5:L8"/>
  <tableColumns count="3">
    <tableColumn id="1" name="Issues "/>
    <tableColumn id="2" name="In Progress"/>
    <tableColumn id="3" name="On Hol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J12:K15" totalsRowShown="0">
  <autoFilter ref="J12:K15"/>
  <tableColumns count="2">
    <tableColumn id="1" name="Issues"/>
    <tableColumn id="2" name="Total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H132" totalsRowShown="0" headerRowDxfId="50">
  <autoFilter ref="A1:H132"/>
  <tableColumns count="8">
    <tableColumn id="1" name="Name"/>
    <tableColumn id="2" name="Organisation"/>
    <tableColumn id="3" name="Organisation Position" dataDxfId="49"/>
    <tableColumn id="4" name="Role in Project" dataDxfId="48"/>
    <tableColumn id="5" name="Email Contact"/>
    <tableColumn id="6" name="Mobile Contact"/>
    <tableColumn id="7" name="Phone Contact"/>
    <tableColumn id="8" name="Addres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MilestoneTable" displayName="MilestoneTable" ref="A4:E36" totalsRowShown="0" headerRowDxfId="158" dataDxfId="157">
  <autoFilter ref="A4:E36"/>
  <tableColumns count="5">
    <tableColumn id="1" name="Milestone" dataDxfId="156"/>
    <tableColumn id="2" name="RAG" dataDxfId="155"/>
    <tableColumn id="5" name="Start Date" dataDxfId="154"/>
    <tableColumn id="3" name="Estimated Completion Date" dataDxfId="153"/>
    <tableColumn id="4" name="Completion Date" dataDxfId="15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ContactsTable" displayName="ContactsTable" ref="A1:H101" totalsRowShown="0" headerRowDxfId="151" dataDxfId="150">
  <autoFilter ref="A1:H101"/>
  <tableColumns count="8">
    <tableColumn id="1" name="Name" dataDxfId="149"/>
    <tableColumn id="2" name="Organisation" dataDxfId="148"/>
    <tableColumn id="3" name="Organisation Position" dataDxfId="147"/>
    <tableColumn id="4" name="Role in Project" dataDxfId="146"/>
    <tableColumn id="5" name="Email Contact" dataDxfId="145"/>
    <tableColumn id="6" name="Mobile Contact" dataDxfId="144"/>
    <tableColumn id="7" name="Phone Contact" dataDxfId="143"/>
    <tableColumn id="8" name="Address" dataDxfId="14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ActionTable" displayName="ActionTable" ref="A1:K253" totalsRowShown="0" headerRowDxfId="141" dataDxfId="140">
  <autoFilter ref="A1:K253"/>
  <tableColumns count="11">
    <tableColumn id="1" name="Action ID" dataDxfId="139"/>
    <tableColumn id="2" name="Task Name" dataDxfId="138"/>
    <tableColumn id="3" name="Owner" dataDxfId="137"/>
    <tableColumn id="4" name="Status" dataDxfId="136"/>
    <tableColumn id="5" name="RAG" dataDxfId="135"/>
    <tableColumn id="6" name="Update" dataDxfId="134"/>
    <tableColumn id="7" name="% Complete" dataDxfId="133"/>
    <tableColumn id="8" name="Milestone" dataDxfId="132"/>
    <tableColumn id="9" name="Start Date" dataDxfId="131"/>
    <tableColumn id="10" name="Estimated End Date" dataDxfId="130"/>
    <tableColumn id="11" name="End Date" dataDxfId="12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RisksTable" displayName="RisksTable" ref="A1:M101" totalsRowShown="0" headerRowDxfId="125" dataDxfId="124">
  <autoFilter ref="A1:M101"/>
  <tableColumns count="13">
    <tableColumn id="1" name="Risk ID" dataDxfId="123"/>
    <tableColumn id="2" name="Risk Name" dataDxfId="122"/>
    <tableColumn id="3" name="Category" dataDxfId="121"/>
    <tableColumn id="4" name="Description" dataDxfId="120"/>
    <tableColumn id="5" name="Project Impact" dataDxfId="119"/>
    <tableColumn id="6" name="Likelyhood" dataDxfId="118"/>
    <tableColumn id="7" name="Consequence" dataDxfId="117"/>
    <tableColumn id="8" name="Risk Rank" dataDxfId="116"/>
    <tableColumn id="9" name="Prevention Plan" dataDxfId="115"/>
    <tableColumn id="10" name="Contingency Plan" dataDxfId="114"/>
    <tableColumn id="11" name="Owner" dataDxfId="113"/>
    <tableColumn id="13" name="Residual Risk" dataDxfId="112"/>
    <tableColumn id="12" name="Internal / External" dataDxfId="11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IssuesTable" displayName="IssuesTable" ref="A1:L101" totalsRowShown="0" headerRowDxfId="103" dataDxfId="102">
  <autoFilter ref="A1:L101"/>
  <tableColumns count="12">
    <tableColumn id="1" name="Issues ID" dataDxfId="101"/>
    <tableColumn id="2" name="Issue Name" dataDxfId="100"/>
    <tableColumn id="3" name="Description" dataDxfId="99"/>
    <tableColumn id="4" name="Priority" dataDxfId="98"/>
    <tableColumn id="5" name="Category" dataDxfId="97"/>
    <tableColumn id="6" name="Reported By" dataDxfId="96"/>
    <tableColumn id="7" name="Assigned To" dataDxfId="95"/>
    <tableColumn id="8" name="Status" dataDxfId="94"/>
    <tableColumn id="9" name="Date Recorded" dataDxfId="93"/>
    <tableColumn id="12" name="Date Resolved" dataDxfId="92"/>
    <tableColumn id="10" name="Resolutions / Comments" dataDxfId="91"/>
    <tableColumn id="11" name="Internal / External" dataDxfId="9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DecisionsTable" displayName="DecisionsTable" ref="A1:D101" totalsRowShown="0" headerRowDxfId="89">
  <autoFilter ref="A1:D101"/>
  <tableColumns count="4">
    <tableColumn id="1" name="Decision ID"/>
    <tableColumn id="2" name="Date" dataDxfId="88"/>
    <tableColumn id="3" name="Decision"/>
    <tableColumn id="4" name="Agreed by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skStatusTable" displayName="TaskStatusTable" ref="A5:B11" totalsRowShown="0">
  <autoFilter ref="A5:B11"/>
  <tableColumns count="2">
    <tableColumn id="1" name="Task"/>
    <tableColumn id="2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skStatusGraphTable" displayName="TaskStatusGraphTable" ref="A14:B20" totalsRowShown="0">
  <autoFilter ref="A14:B20"/>
  <tableColumns count="2">
    <tableColumn id="1" name="Task"/>
    <tableColumn id="2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.xml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87"/>
  <sheetViews>
    <sheetView topLeftCell="B4" zoomScale="80" zoomScaleNormal="80" workbookViewId="0">
      <selection activeCell="AA35" sqref="AA35"/>
    </sheetView>
  </sheetViews>
  <sheetFormatPr defaultRowHeight="14.4" x14ac:dyDescent="0.3"/>
  <cols>
    <col min="2" max="2" width="64" customWidth="1"/>
    <col min="3" max="3" width="10.88671875" customWidth="1"/>
    <col min="4" max="4" width="10.88671875" style="102" hidden="1" customWidth="1"/>
    <col min="5" max="5" width="11.44140625" hidden="1" customWidth="1"/>
    <col min="6" max="6" width="11.88671875" hidden="1" customWidth="1"/>
    <col min="7" max="7" width="6.5546875" customWidth="1"/>
    <col min="8" max="25" width="5.77734375" customWidth="1"/>
    <col min="26" max="26" width="6.21875" customWidth="1"/>
  </cols>
  <sheetData>
    <row r="1" spans="1:26" x14ac:dyDescent="0.3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23.4" x14ac:dyDescent="0.45">
      <c r="A2" s="64"/>
      <c r="B2" s="65" t="s">
        <v>86</v>
      </c>
      <c r="C2" s="64"/>
      <c r="D2" s="64"/>
      <c r="E2" s="64"/>
      <c r="F2" s="64"/>
      <c r="G2" s="64"/>
      <c r="H2" s="64"/>
      <c r="I2" s="64"/>
      <c r="J2" s="66" t="s">
        <v>89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" x14ac:dyDescent="0.35">
      <c r="A3" s="64"/>
      <c r="B3" s="67" t="s">
        <v>87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3">
      <c r="A4" s="64"/>
      <c r="B4" s="108" t="s">
        <v>88</v>
      </c>
      <c r="C4" s="109"/>
      <c r="D4" s="109"/>
      <c r="E4" s="109"/>
      <c r="F4" s="109"/>
      <c r="G4" s="109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3">
      <c r="A5" s="64"/>
      <c r="B5" s="109"/>
      <c r="C5" s="109"/>
      <c r="D5" s="109"/>
      <c r="E5" s="109"/>
      <c r="F5" s="109"/>
      <c r="G5" s="109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3">
      <c r="A6" s="64"/>
      <c r="B6" s="109"/>
      <c r="C6" s="109"/>
      <c r="D6" s="109"/>
      <c r="E6" s="109"/>
      <c r="F6" s="109"/>
      <c r="G6" s="109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x14ac:dyDescent="0.3">
      <c r="A7" s="64"/>
      <c r="B7" s="109"/>
      <c r="C7" s="109"/>
      <c r="D7" s="109"/>
      <c r="E7" s="109"/>
      <c r="F7" s="109"/>
      <c r="G7" s="109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3">
      <c r="A8" s="64"/>
      <c r="B8" s="109"/>
      <c r="C8" s="109"/>
      <c r="D8" s="109"/>
      <c r="E8" s="109"/>
      <c r="F8" s="109"/>
      <c r="G8" s="109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8" x14ac:dyDescent="0.35">
      <c r="A9" s="64"/>
      <c r="B9" s="67" t="s">
        <v>90</v>
      </c>
      <c r="C9" s="64"/>
      <c r="D9" s="64"/>
      <c r="E9" s="64"/>
      <c r="F9" s="64"/>
      <c r="G9" s="64"/>
      <c r="H9" s="64"/>
      <c r="I9" s="67" t="s">
        <v>7</v>
      </c>
      <c r="J9" s="67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3">
      <c r="A10" s="64"/>
      <c r="B10" s="108" t="s">
        <v>91</v>
      </c>
      <c r="C10" s="109"/>
      <c r="D10" s="109"/>
      <c r="E10" s="109"/>
      <c r="F10" s="109"/>
      <c r="G10" s="109"/>
      <c r="H10" s="64"/>
      <c r="I10" s="104" t="s">
        <v>35</v>
      </c>
      <c r="J10" s="105"/>
      <c r="K10" s="105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x14ac:dyDescent="0.3">
      <c r="A11" s="64"/>
      <c r="B11" s="109"/>
      <c r="C11" s="109"/>
      <c r="D11" s="109"/>
      <c r="E11" s="109"/>
      <c r="F11" s="109"/>
      <c r="G11" s="109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x14ac:dyDescent="0.3">
      <c r="A12" s="64"/>
      <c r="B12" s="109"/>
      <c r="C12" s="109"/>
      <c r="D12" s="109"/>
      <c r="E12" s="109"/>
      <c r="F12" s="109"/>
      <c r="G12" s="109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x14ac:dyDescent="0.3">
      <c r="A13" s="64"/>
      <c r="B13" s="109"/>
      <c r="C13" s="109"/>
      <c r="D13" s="109"/>
      <c r="E13" s="109"/>
      <c r="F13" s="109"/>
      <c r="G13" s="109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3">
      <c r="A14" s="64"/>
      <c r="B14" s="109"/>
      <c r="C14" s="109"/>
      <c r="D14" s="109"/>
      <c r="E14" s="109"/>
      <c r="F14" s="109"/>
      <c r="G14" s="109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8" x14ac:dyDescent="0.35">
      <c r="A15" s="64"/>
      <c r="B15" s="67" t="s">
        <v>92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x14ac:dyDescent="0.3">
      <c r="A16" s="64"/>
      <c r="B16" s="1" t="s">
        <v>93</v>
      </c>
      <c r="C16" s="1" t="s">
        <v>11</v>
      </c>
      <c r="D16" s="1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3">
      <c r="A17" s="64"/>
      <c r="B17" s="71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x14ac:dyDescent="0.3">
      <c r="A18" s="64"/>
      <c r="B18" s="71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x14ac:dyDescent="0.3">
      <c r="A19" s="64"/>
      <c r="B19" s="71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x14ac:dyDescent="0.3">
      <c r="A20" s="64"/>
      <c r="B20" s="71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x14ac:dyDescent="0.3">
      <c r="A21" s="64"/>
      <c r="B21" s="71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3">
      <c r="A22" s="64"/>
      <c r="B22" s="71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x14ac:dyDescent="0.3">
      <c r="A23" s="64"/>
      <c r="B23" s="71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x14ac:dyDescent="0.3">
      <c r="A24" s="64"/>
      <c r="B24" s="71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x14ac:dyDescent="0.3">
      <c r="A25" s="64"/>
      <c r="B25" s="71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x14ac:dyDescent="0.3">
      <c r="A26" s="64"/>
      <c r="B26" s="71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x14ac:dyDescent="0.3">
      <c r="A27" s="64"/>
      <c r="B27" s="71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x14ac:dyDescent="0.3">
      <c r="A28" s="64"/>
      <c r="B28" s="64"/>
      <c r="C28" s="64"/>
      <c r="D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" thickBot="1" x14ac:dyDescent="0.35">
      <c r="A29" s="64"/>
      <c r="B29" s="64"/>
      <c r="C29" s="64"/>
      <c r="D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" thickBot="1" x14ac:dyDescent="0.35">
      <c r="A30" s="64"/>
      <c r="B30" s="1" t="s">
        <v>102</v>
      </c>
      <c r="C30" s="15" t="str">
        <f>Calculations!B25</f>
        <v>TBC</v>
      </c>
      <c r="D30" s="103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x14ac:dyDescent="0.3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x14ac:dyDescent="0.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8" x14ac:dyDescent="0.35">
      <c r="A34" s="64"/>
      <c r="B34" s="67" t="s">
        <v>467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x14ac:dyDescent="0.3">
      <c r="A35" s="64"/>
      <c r="B35" s="106" t="s">
        <v>105</v>
      </c>
      <c r="C35" s="106"/>
      <c r="D35" s="106"/>
      <c r="E35" s="106"/>
      <c r="F35" s="12"/>
      <c r="G35" s="107" t="s">
        <v>17</v>
      </c>
      <c r="H35" s="10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64"/>
    </row>
    <row r="36" spans="1:26" x14ac:dyDescent="0.3">
      <c r="A36" s="64"/>
      <c r="B36" s="106" t="s">
        <v>106</v>
      </c>
      <c r="C36" s="106"/>
      <c r="D36" s="106"/>
      <c r="E36" s="106"/>
      <c r="F36" s="12"/>
      <c r="G36" s="17" t="str">
        <f>TEXT(G40,"yyyy")</f>
        <v>2017</v>
      </c>
      <c r="H36" s="17" t="str">
        <f>IF(TEXT(H40,"yyyy") = TEXT(G40,"yyyy"), "", TEXT(H40,"yyyy"))</f>
        <v/>
      </c>
      <c r="I36" s="17" t="str">
        <f t="shared" ref="I36:Y36" si="0">IF(TEXT(I40,"yyyy") = TEXT(H40,"yyyy"), "", TEXT(I40,"yyyy"))</f>
        <v/>
      </c>
      <c r="J36" s="17" t="str">
        <f t="shared" si="0"/>
        <v/>
      </c>
      <c r="K36" s="17" t="str">
        <f t="shared" si="0"/>
        <v/>
      </c>
      <c r="L36" s="17" t="str">
        <f t="shared" si="0"/>
        <v/>
      </c>
      <c r="M36" s="17" t="str">
        <f t="shared" si="0"/>
        <v/>
      </c>
      <c r="N36" s="17" t="str">
        <f t="shared" si="0"/>
        <v/>
      </c>
      <c r="O36" s="17" t="str">
        <f t="shared" si="0"/>
        <v/>
      </c>
      <c r="P36" s="17" t="str">
        <f t="shared" si="0"/>
        <v/>
      </c>
      <c r="Q36" s="17" t="str">
        <f t="shared" si="0"/>
        <v/>
      </c>
      <c r="R36" s="17" t="str">
        <f t="shared" si="0"/>
        <v/>
      </c>
      <c r="S36" s="17" t="str">
        <f t="shared" si="0"/>
        <v/>
      </c>
      <c r="T36" s="17" t="str">
        <f t="shared" si="0"/>
        <v/>
      </c>
      <c r="U36" s="17" t="str">
        <f t="shared" si="0"/>
        <v/>
      </c>
      <c r="V36" s="17" t="str">
        <f t="shared" si="0"/>
        <v/>
      </c>
      <c r="W36" s="17" t="str">
        <f t="shared" si="0"/>
        <v/>
      </c>
      <c r="X36" s="17" t="str">
        <f t="shared" si="0"/>
        <v/>
      </c>
      <c r="Y36" s="17" t="str">
        <f t="shared" si="0"/>
        <v/>
      </c>
      <c r="Z36" s="64"/>
    </row>
    <row r="37" spans="1:26" x14ac:dyDescent="0.3">
      <c r="A37" s="64"/>
      <c r="B37" s="106" t="s">
        <v>107</v>
      </c>
      <c r="C37" s="106"/>
      <c r="D37" s="106"/>
      <c r="E37" s="106"/>
      <c r="F37" s="12"/>
      <c r="G37" s="17" t="str">
        <f>TEXT(G40,"mmm")</f>
        <v>Oct</v>
      </c>
      <c r="H37" s="17" t="str">
        <f>IF(TEXT(H40,"mmm") = TEXT(G40,"mmm"), "", TEXT(H40,"mmm"))</f>
        <v/>
      </c>
      <c r="I37" s="17" t="str">
        <f t="shared" ref="I37:Y37" si="1">IF(TEXT(I40,"mmm") = TEXT(H40,"mmm"), "", TEXT(I40,"mmm"))</f>
        <v/>
      </c>
      <c r="J37" s="17" t="str">
        <f t="shared" si="1"/>
        <v/>
      </c>
      <c r="K37" s="17" t="str">
        <f t="shared" si="1"/>
        <v/>
      </c>
      <c r="L37" s="17" t="str">
        <f t="shared" si="1"/>
        <v/>
      </c>
      <c r="M37" s="17" t="str">
        <f t="shared" si="1"/>
        <v/>
      </c>
      <c r="N37" s="17" t="str">
        <f t="shared" si="1"/>
        <v/>
      </c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17" t="str">
        <f t="shared" si="1"/>
        <v/>
      </c>
      <c r="S37" s="17" t="str">
        <f t="shared" si="1"/>
        <v/>
      </c>
      <c r="T37" s="17" t="str">
        <f t="shared" si="1"/>
        <v/>
      </c>
      <c r="U37" s="17" t="str">
        <f t="shared" si="1"/>
        <v/>
      </c>
      <c r="V37" s="17" t="str">
        <f t="shared" si="1"/>
        <v/>
      </c>
      <c r="W37" s="17" t="str">
        <f t="shared" si="1"/>
        <v>Nov</v>
      </c>
      <c r="X37" s="17" t="str">
        <f t="shared" si="1"/>
        <v/>
      </c>
      <c r="Y37" s="17" t="str">
        <f t="shared" si="1"/>
        <v/>
      </c>
      <c r="Z37" s="64"/>
    </row>
    <row r="38" spans="1:26" x14ac:dyDescent="0.3">
      <c r="A38" s="64"/>
      <c r="B38" s="106" t="s">
        <v>108</v>
      </c>
      <c r="C38" s="106"/>
      <c r="D38" s="106"/>
      <c r="E38" s="106"/>
      <c r="F38" s="12"/>
      <c r="G38" s="20" t="str">
        <f t="shared" ref="G38:Y38" ca="1" si="2">IF(G40=TODAY(),"ê",IF(AND(G40&lt;TODAY(),H40&gt;TODAY()),"ê"," "))</f>
        <v xml:space="preserve"> </v>
      </c>
      <c r="H38" s="20" t="str">
        <f t="shared" ca="1" si="2"/>
        <v xml:space="preserve"> </v>
      </c>
      <c r="I38" s="20" t="str">
        <f t="shared" ca="1" si="2"/>
        <v xml:space="preserve"> </v>
      </c>
      <c r="J38" s="20" t="str">
        <f t="shared" ca="1" si="2"/>
        <v xml:space="preserve"> </v>
      </c>
      <c r="K38" s="20" t="str">
        <f t="shared" ca="1" si="2"/>
        <v>ê</v>
      </c>
      <c r="L38" s="20" t="str">
        <f t="shared" ca="1" si="2"/>
        <v xml:space="preserve"> </v>
      </c>
      <c r="M38" s="20" t="str">
        <f t="shared" ca="1" si="2"/>
        <v xml:space="preserve"> </v>
      </c>
      <c r="N38" s="20" t="str">
        <f t="shared" ca="1" si="2"/>
        <v xml:space="preserve"> </v>
      </c>
      <c r="O38" s="20" t="str">
        <f t="shared" ca="1" si="2"/>
        <v xml:space="preserve"> </v>
      </c>
      <c r="P38" s="20" t="str">
        <f t="shared" ca="1" si="2"/>
        <v xml:space="preserve"> </v>
      </c>
      <c r="Q38" s="20" t="str">
        <f t="shared" ca="1" si="2"/>
        <v xml:space="preserve"> </v>
      </c>
      <c r="R38" s="20" t="str">
        <f t="shared" ca="1" si="2"/>
        <v xml:space="preserve"> </v>
      </c>
      <c r="S38" s="20" t="str">
        <f t="shared" ca="1" si="2"/>
        <v xml:space="preserve"> </v>
      </c>
      <c r="T38" s="20" t="str">
        <f t="shared" ca="1" si="2"/>
        <v xml:space="preserve"> </v>
      </c>
      <c r="U38" s="20" t="str">
        <f t="shared" ca="1" si="2"/>
        <v xml:space="preserve"> </v>
      </c>
      <c r="V38" s="20" t="str">
        <f t="shared" ca="1" si="2"/>
        <v xml:space="preserve"> </v>
      </c>
      <c r="W38" s="20" t="str">
        <f t="shared" ca="1" si="2"/>
        <v xml:space="preserve"> </v>
      </c>
      <c r="X38" s="20" t="str">
        <f t="shared" ca="1" si="2"/>
        <v xml:space="preserve"> </v>
      </c>
      <c r="Y38" s="20" t="str">
        <f t="shared" ca="1" si="2"/>
        <v xml:space="preserve"> </v>
      </c>
      <c r="Z38" s="64"/>
    </row>
    <row r="39" spans="1:26" x14ac:dyDescent="0.3">
      <c r="A39" s="64"/>
      <c r="B39" s="106" t="s">
        <v>109</v>
      </c>
      <c r="C39" s="106"/>
      <c r="D39" s="106"/>
      <c r="E39" s="106"/>
      <c r="F39" s="12"/>
      <c r="G39" s="18" t="str">
        <f>TEXT(G40,"ddd")</f>
        <v>Mon</v>
      </c>
      <c r="H39" s="18" t="str">
        <f t="shared" ref="H39:Y39" si="3">TEXT(H40,"ddd")</f>
        <v>Tue</v>
      </c>
      <c r="I39" s="18" t="str">
        <f t="shared" si="3"/>
        <v>Wed</v>
      </c>
      <c r="J39" s="18" t="str">
        <f t="shared" si="3"/>
        <v>Thu</v>
      </c>
      <c r="K39" s="18" t="str">
        <f t="shared" si="3"/>
        <v>Fri</v>
      </c>
      <c r="L39" s="18" t="str">
        <f t="shared" si="3"/>
        <v>Sat</v>
      </c>
      <c r="M39" s="18" t="str">
        <f t="shared" si="3"/>
        <v>Sun</v>
      </c>
      <c r="N39" s="18" t="str">
        <f t="shared" si="3"/>
        <v>Mon</v>
      </c>
      <c r="O39" s="18" t="str">
        <f t="shared" si="3"/>
        <v>Tue</v>
      </c>
      <c r="P39" s="18" t="str">
        <f t="shared" si="3"/>
        <v>Wed</v>
      </c>
      <c r="Q39" s="18" t="str">
        <f t="shared" si="3"/>
        <v>Thu</v>
      </c>
      <c r="R39" s="18" t="str">
        <f t="shared" si="3"/>
        <v>Fri</v>
      </c>
      <c r="S39" s="18" t="str">
        <f t="shared" si="3"/>
        <v>Sat</v>
      </c>
      <c r="T39" s="18" t="str">
        <f t="shared" si="3"/>
        <v>Sun</v>
      </c>
      <c r="U39" s="18" t="str">
        <f t="shared" si="3"/>
        <v>Mon</v>
      </c>
      <c r="V39" s="18" t="str">
        <f t="shared" si="3"/>
        <v>Tue</v>
      </c>
      <c r="W39" s="18" t="str">
        <f t="shared" si="3"/>
        <v>Wed</v>
      </c>
      <c r="X39" s="18" t="str">
        <f t="shared" si="3"/>
        <v>Thu</v>
      </c>
      <c r="Y39" s="18" t="str">
        <f t="shared" si="3"/>
        <v>Fri</v>
      </c>
      <c r="Z39" s="64"/>
    </row>
    <row r="40" spans="1:26" ht="28.8" x14ac:dyDescent="0.3">
      <c r="A40" s="64"/>
      <c r="B40" s="76" t="s">
        <v>61</v>
      </c>
      <c r="C40" s="77" t="s">
        <v>2</v>
      </c>
      <c r="D40" s="77" t="s">
        <v>62</v>
      </c>
      <c r="E40" s="22" t="s">
        <v>63</v>
      </c>
      <c r="F40" s="21" t="s">
        <v>64</v>
      </c>
      <c r="G40" s="75">
        <f>Milestones!E1</f>
        <v>43024</v>
      </c>
      <c r="H40" s="75">
        <f>_xlfn.SWITCH($G$35,"1 day", G40+1, "2 days", G40+2,"3 days", G40+3, "4 days", G40+4, "5 days", G40+5, "1 week", G40+7, "2 weeks", G40+14, "3 weeks", G40+21, "1 month", EDATE(G40,1), "2 months", EDATE(G40,2), "3 months", EDATE(G40,3), "6 months", EDATE(G40,6), "1 year", DATE(YEAR(G40)+1, MONTH(G40), DAY(G40)))</f>
        <v>43025</v>
      </c>
      <c r="I40" s="75">
        <f t="shared" ref="I40:Y40" si="4">_xlfn.SWITCH($G$35,"1 day", H40+1, "2 days", H40+2,"3 days", H40+3, "4 days", H40+4, "5 days", H40+5, "1 week", H40+7, "2 weeks", H40+14, "3 weeks", H40+21, "1 month", EDATE(H40,1), "2 months", EDATE(H40,2), "3 months", EDATE(H40,3), "6 months", EDATE(H40,6), "1 year", DATE(YEAR(H40)+1, MONTH(H40), DAY(H40)))</f>
        <v>43026</v>
      </c>
      <c r="J40" s="75">
        <f t="shared" si="4"/>
        <v>43027</v>
      </c>
      <c r="K40" s="75">
        <f t="shared" si="4"/>
        <v>43028</v>
      </c>
      <c r="L40" s="75">
        <f t="shared" si="4"/>
        <v>43029</v>
      </c>
      <c r="M40" s="75">
        <f t="shared" si="4"/>
        <v>43030</v>
      </c>
      <c r="N40" s="75">
        <f t="shared" si="4"/>
        <v>43031</v>
      </c>
      <c r="O40" s="75">
        <f t="shared" si="4"/>
        <v>43032</v>
      </c>
      <c r="P40" s="75">
        <f t="shared" si="4"/>
        <v>43033</v>
      </c>
      <c r="Q40" s="75">
        <f t="shared" si="4"/>
        <v>43034</v>
      </c>
      <c r="R40" s="75">
        <f t="shared" si="4"/>
        <v>43035</v>
      </c>
      <c r="S40" s="75">
        <f t="shared" si="4"/>
        <v>43036</v>
      </c>
      <c r="T40" s="75">
        <f t="shared" si="4"/>
        <v>43037</v>
      </c>
      <c r="U40" s="75">
        <f t="shared" si="4"/>
        <v>43038</v>
      </c>
      <c r="V40" s="75">
        <f t="shared" si="4"/>
        <v>43039</v>
      </c>
      <c r="W40" s="75">
        <f t="shared" si="4"/>
        <v>43040</v>
      </c>
      <c r="X40" s="75">
        <f t="shared" si="4"/>
        <v>43041</v>
      </c>
      <c r="Y40" s="75">
        <f t="shared" si="4"/>
        <v>43042</v>
      </c>
      <c r="Z40" s="64"/>
    </row>
    <row r="41" spans="1:26" s="74" customFormat="1" ht="1.2" customHeight="1" x14ac:dyDescent="0.3">
      <c r="A41" s="64"/>
      <c r="B41" s="88"/>
      <c r="C41" s="90"/>
      <c r="D41" s="90"/>
      <c r="E41" s="91"/>
      <c r="F41" s="92"/>
      <c r="G41" s="89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64"/>
    </row>
    <row r="42" spans="1:26" x14ac:dyDescent="0.3">
      <c r="A42" s="64"/>
      <c r="B42" s="78" t="str">
        <f ca="1">IF(OFFSET(Milestones!A$4,1,0)  = 0,"", OFFSET(Milestones!A$4,1,0) )</f>
        <v/>
      </c>
      <c r="C42" s="78" t="str">
        <f ca="1">IF(OFFSET(Milestones!B$4,1,0)  = 0,"", OFFSET(Milestones!B$4,1,0) )</f>
        <v/>
      </c>
      <c r="D42" s="79" t="str">
        <f ca="1">IF(OFFSET(Milestones!B$4,1,0)= "Cancelled", "", IF(OFFSET(Milestones!C$4,1,0) = 0,"", OFFSET(Milestones!C$4,1,0)))</f>
        <v/>
      </c>
      <c r="E42" s="79" t="str">
        <f ca="1">IF(OFFSET(Milestones!B$4,1,0)= "Cancelled", "", IF(OFFSET(Milestones!D$4,1,0) = 0,"", OFFSET(Milestones!D$4,1,0)))</f>
        <v/>
      </c>
      <c r="F42" s="80" t="str">
        <f ca="1">IF(OFFSET(Milestones!B$4,1,0)= "Cancelled", "", IF(OFFSET(Milestones!E$4,1,0) = 0,"", OFFSET(Milestones!E$4,1,0)))</f>
        <v/>
      </c>
      <c r="G42" s="81" t="str">
        <f ca="1">IF($E$42 = "", "",IF($F$42 = "", IF(G$40 = $E$42, "u", IF(AND(OR($D$42 &lt;= G$40, $D$42 &lt; H$40), $E$42 &gt;= G$40), $C$42, "")),IF(G$40 = $F$42,"u",IF(AND(OR($D$42 &lt;= G$40, $D$42 &lt; H$40), $F$42 &gt;= G$40), "C",""))))</f>
        <v/>
      </c>
      <c r="H42" s="81" t="str">
        <f t="shared" ref="H42:Y42" ca="1" si="5">IF($E$42 = "", "",IF($F$42 = "", IF(H$40 = $E$42, "u", IF(AND(OR($D$42 &lt;= H$40, $D$42 &lt; I$40), $E$42 &gt;= H$40), $C$42, "")),IF(H$40 = $F$42,"u",IF(AND(OR($D$42 &lt;= H$40, $D$42 &lt; I$40), $F$42 &gt;= H$40), "C",""))))</f>
        <v/>
      </c>
      <c r="I42" s="81" t="str">
        <f t="shared" ca="1" si="5"/>
        <v/>
      </c>
      <c r="J42" s="81" t="str">
        <f t="shared" ca="1" si="5"/>
        <v/>
      </c>
      <c r="K42" s="81" t="str">
        <f t="shared" ca="1" si="5"/>
        <v/>
      </c>
      <c r="L42" s="81" t="str">
        <f t="shared" ca="1" si="5"/>
        <v/>
      </c>
      <c r="M42" s="81" t="str">
        <f t="shared" ca="1" si="5"/>
        <v/>
      </c>
      <c r="N42" s="81" t="str">
        <f t="shared" ca="1" si="5"/>
        <v/>
      </c>
      <c r="O42" s="81" t="str">
        <f t="shared" ca="1" si="5"/>
        <v/>
      </c>
      <c r="P42" s="81" t="str">
        <f t="shared" ca="1" si="5"/>
        <v/>
      </c>
      <c r="Q42" s="81" t="str">
        <f t="shared" ca="1" si="5"/>
        <v/>
      </c>
      <c r="R42" s="81" t="str">
        <f t="shared" ca="1" si="5"/>
        <v/>
      </c>
      <c r="S42" s="81" t="str">
        <f t="shared" ca="1" si="5"/>
        <v/>
      </c>
      <c r="T42" s="81" t="str">
        <f t="shared" ca="1" si="5"/>
        <v/>
      </c>
      <c r="U42" s="81" t="str">
        <f t="shared" ca="1" si="5"/>
        <v/>
      </c>
      <c r="V42" s="81" t="str">
        <f t="shared" ca="1" si="5"/>
        <v/>
      </c>
      <c r="W42" s="81" t="str">
        <f t="shared" ca="1" si="5"/>
        <v/>
      </c>
      <c r="X42" s="81" t="str">
        <f t="shared" ca="1" si="5"/>
        <v/>
      </c>
      <c r="Y42" s="81" t="str">
        <f t="shared" ca="1" si="5"/>
        <v/>
      </c>
      <c r="Z42" s="64"/>
    </row>
    <row r="43" spans="1:26" s="74" customFormat="1" ht="1.2" customHeight="1" x14ac:dyDescent="0.3">
      <c r="A43" s="64"/>
      <c r="B43" s="78"/>
      <c r="C43" s="78"/>
      <c r="D43" s="79"/>
      <c r="E43" s="79"/>
      <c r="F43" s="80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64"/>
    </row>
    <row r="44" spans="1:26" x14ac:dyDescent="0.3">
      <c r="A44" s="64"/>
      <c r="B44" s="78" t="str">
        <f ca="1">IF(OFFSET(Milestones!A$4,2,0)  = 0,"", OFFSET(Milestones!A$4,2,0) )</f>
        <v/>
      </c>
      <c r="C44" s="78" t="str">
        <f ca="1">IF(OFFSET(Milestones!B$4,2,0)  = 0,"", OFFSET(Milestones!B$4,2,0) )</f>
        <v/>
      </c>
      <c r="D44" s="79" t="str">
        <f ca="1">IF(OFFSET(Milestones!B$4,2,0)= "Cancelled", "", IF(OFFSET(Milestones!C$4,2,0) = 0,"", OFFSET(Milestones!C$4,2,0)))</f>
        <v/>
      </c>
      <c r="E44" s="79" t="str">
        <f ca="1">IF(OFFSET(Milestones!B$4,2,0)= "Cancelled", "", IF(OFFSET(Milestones!D$4,2,0) = 0,"", OFFSET(Milestones!D$4,2,0)))</f>
        <v/>
      </c>
      <c r="F44" s="80" t="str">
        <f ca="1">IF(OFFSET(Milestones!B$4,2,0)= "Cancelled", "", IF(OFFSET(Milestones!E$4,2,0) = 0,"", OFFSET(Milestones!E$4,2,0)))</f>
        <v/>
      </c>
      <c r="G44" s="81" t="str">
        <f ca="1">IF($E$44 = "", "",IF($F$44 = "", IF(G$40 = $E$44, "u", IF(AND(OR($D$44 &lt;= G$40, $D$44 &lt; H$40), $E$44 &gt;= G$40), $C$44, "")),IF(G$40 = $F$44,"u",IF(AND(OR($D$44 &lt;= G$40, $D$44 &lt; H$40), $F$44 &gt;= G$40), "C",""))))</f>
        <v/>
      </c>
      <c r="H44" s="81" t="str">
        <f t="shared" ref="H44:Y44" ca="1" si="6">IF($E$44 = "", "",IF($F$44 = "", IF(H$40 = $E$44, "u", IF(AND(OR($D$44 &lt;= H$40, $D$44 &lt; I$40), $E$44 &gt;= H$40), $C$44, "")),IF(H$40 = $F$44,"u",IF(AND(OR($D$44 &lt;= H$40, $D$44 &lt; I$40), $F$44 &gt;= H$40), "C",""))))</f>
        <v/>
      </c>
      <c r="I44" s="81" t="str">
        <f t="shared" ca="1" si="6"/>
        <v/>
      </c>
      <c r="J44" s="81" t="str">
        <f t="shared" ca="1" si="6"/>
        <v/>
      </c>
      <c r="K44" s="81" t="str">
        <f t="shared" ca="1" si="6"/>
        <v/>
      </c>
      <c r="L44" s="81" t="str">
        <f t="shared" ca="1" si="6"/>
        <v/>
      </c>
      <c r="M44" s="81" t="str">
        <f t="shared" ca="1" si="6"/>
        <v/>
      </c>
      <c r="N44" s="81" t="str">
        <f t="shared" ca="1" si="6"/>
        <v/>
      </c>
      <c r="O44" s="81" t="str">
        <f t="shared" ca="1" si="6"/>
        <v/>
      </c>
      <c r="P44" s="81" t="str">
        <f t="shared" ca="1" si="6"/>
        <v/>
      </c>
      <c r="Q44" s="81" t="str">
        <f t="shared" ca="1" si="6"/>
        <v/>
      </c>
      <c r="R44" s="81" t="str">
        <f t="shared" ca="1" si="6"/>
        <v/>
      </c>
      <c r="S44" s="81" t="str">
        <f t="shared" ca="1" si="6"/>
        <v/>
      </c>
      <c r="T44" s="81" t="str">
        <f t="shared" ca="1" si="6"/>
        <v/>
      </c>
      <c r="U44" s="81" t="str">
        <f t="shared" ca="1" si="6"/>
        <v/>
      </c>
      <c r="V44" s="81" t="str">
        <f t="shared" ca="1" si="6"/>
        <v/>
      </c>
      <c r="W44" s="81" t="str">
        <f t="shared" ca="1" si="6"/>
        <v/>
      </c>
      <c r="X44" s="81" t="str">
        <f t="shared" ca="1" si="6"/>
        <v/>
      </c>
      <c r="Y44" s="81" t="str">
        <f t="shared" ca="1" si="6"/>
        <v/>
      </c>
      <c r="Z44" s="64"/>
    </row>
    <row r="45" spans="1:26" s="74" customFormat="1" ht="1.2" customHeight="1" x14ac:dyDescent="0.3">
      <c r="A45" s="64"/>
      <c r="B45" s="78"/>
      <c r="C45" s="78"/>
      <c r="D45" s="79"/>
      <c r="E45" s="79"/>
      <c r="F45" s="80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64"/>
    </row>
    <row r="46" spans="1:26" x14ac:dyDescent="0.3">
      <c r="A46" s="64"/>
      <c r="B46" s="78" t="str">
        <f ca="1">IF(OFFSET(Milestones!A$4,3,0)  = 0,"", OFFSET(Milestones!A$4,3,0) )</f>
        <v/>
      </c>
      <c r="C46" s="78" t="str">
        <f ca="1">IF(OFFSET(Milestones!B$4,3,0)  = 0,"", OFFSET(Milestones!B$4,3,0) )</f>
        <v/>
      </c>
      <c r="D46" s="79" t="str">
        <f ca="1">IF(OFFSET(Milestones!B$4,3,0)= "Cancelled", "", IF(OFFSET(Milestones!C$4,3,0) = 0,"", OFFSET(Milestones!C$4,3,0)))</f>
        <v/>
      </c>
      <c r="E46" s="79" t="str">
        <f ca="1">IF(OFFSET(Milestones!B$4,3,0)= "Cancelled", "", IF(OFFSET(Milestones!D$4,3,0) = 0,"", OFFSET(Milestones!D$4,3,0)))</f>
        <v/>
      </c>
      <c r="F46" s="80" t="str">
        <f ca="1">IF(OFFSET(Milestones!B$4,3,0)= "Cancelled", "", IF(OFFSET(Milestones!E$4,3,0) = 0,"", OFFSET(Milestones!E$4,3,0)))</f>
        <v/>
      </c>
      <c r="G46" s="81" t="str">
        <f ca="1">IF($E$46 = "", "",IF($F$46 = "", IF(G$40 = $E$46, "u", IF(AND(OR($D$46 &lt;= G$40, $D$46 &lt; H$40), $E$46 &gt;= G$40), $C$46, "")),IF(G$40 = $F$46,"u",IF(AND(OR($D$46 &lt;= G$40, $D$46 &lt; H$40), $F$46 &gt;= G$40), "C",""))))</f>
        <v/>
      </c>
      <c r="H46" s="81" t="str">
        <f t="shared" ref="H46:Y46" ca="1" si="7">IF($E$46 = "", "",IF($F$46 = "", IF(H$40 = $E$46, "u", IF(AND(OR($D$46 &lt;= H$40, $D$46 &lt; I$40), $E$46 &gt;= H$40), $C$46, "")),IF(H$40 = $F$46,"u",IF(AND(OR($D$46 &lt;= H$40, $D$46 &lt; I$40), $F$46 &gt;= H$40), "C",""))))</f>
        <v/>
      </c>
      <c r="I46" s="81" t="str">
        <f t="shared" ca="1" si="7"/>
        <v/>
      </c>
      <c r="J46" s="81" t="str">
        <f t="shared" ca="1" si="7"/>
        <v/>
      </c>
      <c r="K46" s="81" t="str">
        <f t="shared" ca="1" si="7"/>
        <v/>
      </c>
      <c r="L46" s="81" t="str">
        <f t="shared" ca="1" si="7"/>
        <v/>
      </c>
      <c r="M46" s="81" t="str">
        <f t="shared" ca="1" si="7"/>
        <v/>
      </c>
      <c r="N46" s="81" t="str">
        <f t="shared" ca="1" si="7"/>
        <v/>
      </c>
      <c r="O46" s="81" t="str">
        <f t="shared" ca="1" si="7"/>
        <v/>
      </c>
      <c r="P46" s="81" t="str">
        <f t="shared" ca="1" si="7"/>
        <v/>
      </c>
      <c r="Q46" s="81" t="str">
        <f t="shared" ca="1" si="7"/>
        <v/>
      </c>
      <c r="R46" s="81" t="str">
        <f t="shared" ca="1" si="7"/>
        <v/>
      </c>
      <c r="S46" s="81" t="str">
        <f t="shared" ca="1" si="7"/>
        <v/>
      </c>
      <c r="T46" s="81" t="str">
        <f t="shared" ca="1" si="7"/>
        <v/>
      </c>
      <c r="U46" s="81" t="str">
        <f t="shared" ca="1" si="7"/>
        <v/>
      </c>
      <c r="V46" s="81" t="str">
        <f t="shared" ca="1" si="7"/>
        <v/>
      </c>
      <c r="W46" s="81" t="str">
        <f t="shared" ca="1" si="7"/>
        <v/>
      </c>
      <c r="X46" s="81" t="str">
        <f t="shared" ca="1" si="7"/>
        <v/>
      </c>
      <c r="Y46" s="81" t="str">
        <f t="shared" ca="1" si="7"/>
        <v/>
      </c>
      <c r="Z46" s="64"/>
    </row>
    <row r="47" spans="1:26" s="74" customFormat="1" ht="1.2" customHeight="1" x14ac:dyDescent="0.3">
      <c r="A47" s="64"/>
      <c r="B47" s="78"/>
      <c r="C47" s="78"/>
      <c r="D47" s="79"/>
      <c r="E47" s="79"/>
      <c r="F47" s="80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64"/>
    </row>
    <row r="48" spans="1:26" x14ac:dyDescent="0.3">
      <c r="A48" s="64"/>
      <c r="B48" s="78" t="str">
        <f ca="1">IF(OFFSET(Milestones!A$4,4,0)  = 0,"", OFFSET(Milestones!A$4,4,0) )</f>
        <v/>
      </c>
      <c r="C48" s="78" t="str">
        <f ca="1">IF(OFFSET(Milestones!B$4,4,0)  = 0,"", OFFSET(Milestones!B$4,4,0) )</f>
        <v/>
      </c>
      <c r="D48" s="79" t="str">
        <f ca="1">IF(OFFSET(Milestones!B$4,4,0)= "Cancelled", "", IF(OFFSET(Milestones!C$4,4,0) = 0,"", OFFSET(Milestones!C$4,4,0)))</f>
        <v/>
      </c>
      <c r="E48" s="79" t="str">
        <f ca="1">IF(OFFSET(Milestones!B$4,4,0)= "Cancelled", "", IF(OFFSET(Milestones!D$4,4,0) = 0,"", OFFSET(Milestones!D$4,4,0)))</f>
        <v/>
      </c>
      <c r="F48" s="80" t="str">
        <f ca="1">IF(OFFSET(Milestones!B$4,4,0)= "Cancelled", "", IF(OFFSET(Milestones!E$4,4,0) = 0,"", OFFSET(Milestones!E$4,4,0)))</f>
        <v/>
      </c>
      <c r="G48" s="81" t="str">
        <f ca="1">IF($E$48 = "", "",IF($F$48 = "", IF(G$40 = $E$48, "u", IF(AND(OR($D$48 &lt;= G$40, $D$48 &lt; H$40), $E$48 &gt;= G$40), $C$48, "")),IF(G$40 = $F$48,"u",IF(AND(OR($D$48 &lt;= G$40, $D$48 &lt; H$40), $F$48 &gt;= G$40), "C",""))))</f>
        <v/>
      </c>
      <c r="H48" s="81" t="str">
        <f t="shared" ref="H48:Y48" ca="1" si="8">IF($E$48 = "", "",IF($F$48 = "", IF(H$40 = $E$48, "u", IF(AND(OR($D$48 &lt;= H$40, $D$48 &lt; I$40), $E$48 &gt;= H$40), $C$48, "")),IF(H$40 = $F$48,"u",IF(AND(OR($D$48 &lt;= H$40, $D$48 &lt; I$40), $F$48 &gt;= H$40), "C",""))))</f>
        <v/>
      </c>
      <c r="I48" s="81" t="str">
        <f t="shared" ca="1" si="8"/>
        <v/>
      </c>
      <c r="J48" s="81" t="str">
        <f t="shared" ca="1" si="8"/>
        <v/>
      </c>
      <c r="K48" s="81" t="str">
        <f t="shared" ca="1" si="8"/>
        <v/>
      </c>
      <c r="L48" s="81" t="str">
        <f t="shared" ca="1" si="8"/>
        <v/>
      </c>
      <c r="M48" s="81" t="str">
        <f t="shared" ca="1" si="8"/>
        <v/>
      </c>
      <c r="N48" s="81" t="str">
        <f t="shared" ca="1" si="8"/>
        <v/>
      </c>
      <c r="O48" s="81" t="str">
        <f t="shared" ca="1" si="8"/>
        <v/>
      </c>
      <c r="P48" s="81" t="str">
        <f t="shared" ca="1" si="8"/>
        <v/>
      </c>
      <c r="Q48" s="81" t="str">
        <f t="shared" ca="1" si="8"/>
        <v/>
      </c>
      <c r="R48" s="81" t="str">
        <f t="shared" ca="1" si="8"/>
        <v/>
      </c>
      <c r="S48" s="81" t="str">
        <f t="shared" ca="1" si="8"/>
        <v/>
      </c>
      <c r="T48" s="81" t="str">
        <f t="shared" ca="1" si="8"/>
        <v/>
      </c>
      <c r="U48" s="81" t="str">
        <f t="shared" ca="1" si="8"/>
        <v/>
      </c>
      <c r="V48" s="81" t="str">
        <f t="shared" ca="1" si="8"/>
        <v/>
      </c>
      <c r="W48" s="81" t="str">
        <f t="shared" ca="1" si="8"/>
        <v/>
      </c>
      <c r="X48" s="81" t="str">
        <f t="shared" ca="1" si="8"/>
        <v/>
      </c>
      <c r="Y48" s="81" t="str">
        <f t="shared" ca="1" si="8"/>
        <v/>
      </c>
      <c r="Z48" s="64"/>
    </row>
    <row r="49" spans="1:26" s="74" customFormat="1" ht="1.2" customHeight="1" x14ac:dyDescent="0.3">
      <c r="A49" s="64"/>
      <c r="B49" s="78"/>
      <c r="C49" s="78"/>
      <c r="D49" s="79"/>
      <c r="E49" s="79"/>
      <c r="F49" s="80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64"/>
    </row>
    <row r="50" spans="1:26" x14ac:dyDescent="0.3">
      <c r="A50" s="64"/>
      <c r="B50" s="78" t="str">
        <f ca="1">IF(OFFSET(Milestones!A$4,5,0)  = 0,"", OFFSET(Milestones!A$4,5,0) )</f>
        <v/>
      </c>
      <c r="C50" s="78" t="str">
        <f ca="1">IF(OFFSET(Milestones!B$4,5,0)  = 0,"", OFFSET(Milestones!B$4,5,0) )</f>
        <v/>
      </c>
      <c r="D50" s="79" t="str">
        <f ca="1">IF(OFFSET(Milestones!B$4,5,0)= "Cancelled", "", IF(OFFSET(Milestones!C$4,5,0) = 0,"", OFFSET(Milestones!C$4,5,0)))</f>
        <v/>
      </c>
      <c r="E50" s="79" t="str">
        <f ca="1">IF(OFFSET(Milestones!B$4,5,0)= "Cancelled", "", IF(OFFSET(Milestones!D$4,5,0) = 0,"", OFFSET(Milestones!D$4,5,0)))</f>
        <v/>
      </c>
      <c r="F50" s="80" t="str">
        <f ca="1">IF(OFFSET(Milestones!B$4,5,0)= "Cancelled", "", IF(OFFSET(Milestones!E$4,5,0) = 0,"", OFFSET(Milestones!E$4,5,0)))</f>
        <v/>
      </c>
      <c r="G50" s="81" t="str">
        <f ca="1">IF($E$50 = "", "",IF($F$50 = "", IF(G$40 = $E$50, "u", IF(AND(OR($D$50 &lt;= G$40, $D$50 &lt; H$40), $E$50 &gt;= G$40), $C$50, "")),IF(G$40 = $F$50,"u",IF(AND(OR($D$50 &lt;= G$40, $D$50 &lt; H$40), $F$50 &gt;= G$40), "C",""))))</f>
        <v/>
      </c>
      <c r="H50" s="81" t="str">
        <f t="shared" ref="H50:Y50" ca="1" si="9">IF($E$50 = "", "",IF($F$50 = "", IF(H$40 = $E$50, "u", IF(AND(OR($D$50 &lt;= H$40, $D$50 &lt; I$40), $E$50 &gt;= H$40), $C$50, "")),IF(H$40 = $F$50,"u",IF(AND(OR($D$50 &lt;= H$40, $D$50 &lt; I$40), $F$50 &gt;= H$40), "C",""))))</f>
        <v/>
      </c>
      <c r="I50" s="81" t="str">
        <f t="shared" ca="1" si="9"/>
        <v/>
      </c>
      <c r="J50" s="81" t="str">
        <f t="shared" ca="1" si="9"/>
        <v/>
      </c>
      <c r="K50" s="81" t="str">
        <f t="shared" ca="1" si="9"/>
        <v/>
      </c>
      <c r="L50" s="81" t="str">
        <f t="shared" ca="1" si="9"/>
        <v/>
      </c>
      <c r="M50" s="81" t="str">
        <f t="shared" ca="1" si="9"/>
        <v/>
      </c>
      <c r="N50" s="81" t="str">
        <f t="shared" ca="1" si="9"/>
        <v/>
      </c>
      <c r="O50" s="81" t="str">
        <f t="shared" ca="1" si="9"/>
        <v/>
      </c>
      <c r="P50" s="81" t="str">
        <f t="shared" ca="1" si="9"/>
        <v/>
      </c>
      <c r="Q50" s="81" t="str">
        <f t="shared" ca="1" si="9"/>
        <v/>
      </c>
      <c r="R50" s="81" t="str">
        <f t="shared" ca="1" si="9"/>
        <v/>
      </c>
      <c r="S50" s="81" t="str">
        <f t="shared" ca="1" si="9"/>
        <v/>
      </c>
      <c r="T50" s="81" t="str">
        <f t="shared" ca="1" si="9"/>
        <v/>
      </c>
      <c r="U50" s="81" t="str">
        <f t="shared" ca="1" si="9"/>
        <v/>
      </c>
      <c r="V50" s="81" t="str">
        <f t="shared" ca="1" si="9"/>
        <v/>
      </c>
      <c r="W50" s="81" t="str">
        <f t="shared" ca="1" si="9"/>
        <v/>
      </c>
      <c r="X50" s="81" t="str">
        <f t="shared" ca="1" si="9"/>
        <v/>
      </c>
      <c r="Y50" s="81" t="str">
        <f t="shared" ca="1" si="9"/>
        <v/>
      </c>
      <c r="Z50" s="64"/>
    </row>
    <row r="51" spans="1:26" s="74" customFormat="1" ht="1.2" customHeight="1" x14ac:dyDescent="0.3">
      <c r="A51" s="64"/>
      <c r="B51" s="78"/>
      <c r="C51" s="78"/>
      <c r="D51" s="79"/>
      <c r="E51" s="79"/>
      <c r="F51" s="80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64"/>
    </row>
    <row r="52" spans="1:26" x14ac:dyDescent="0.3">
      <c r="A52" s="64"/>
      <c r="B52" s="78" t="str">
        <f ca="1">IF(OFFSET(Milestones!A$4,6,0)  = 0,"", OFFSET(Milestones!A$4,6,0) )</f>
        <v/>
      </c>
      <c r="C52" s="78" t="str">
        <f ca="1">IF(OFFSET(Milestones!B$4,6,0)  = 0,"", OFFSET(Milestones!B$4,6,0) )</f>
        <v/>
      </c>
      <c r="D52" s="79" t="str">
        <f ca="1">IF(OFFSET(Milestones!B$4,6,0)= "Cancelled", "", IF(OFFSET(Milestones!C$4,6,0) = 0,"", OFFSET(Milestones!C$4,6,0)))</f>
        <v/>
      </c>
      <c r="E52" s="79" t="str">
        <f ca="1">IF(OFFSET(Milestones!B$4,6,0)= "Cancelled", "", IF(OFFSET(Milestones!D$4,6,0) = 0,"", OFFSET(Milestones!D$4,6,0)))</f>
        <v/>
      </c>
      <c r="F52" s="80" t="str">
        <f ca="1">IF(OFFSET(Milestones!B$4,6,0)= "Cancelled", "", IF(OFFSET(Milestones!E$4,6,0) = 0,"", OFFSET(Milestones!E$4,6,0)))</f>
        <v/>
      </c>
      <c r="G52" s="81" t="str">
        <f ca="1">IF($E$52 = "", "",IF($F$52 = "", IF(G$40 = $E$52, "u", IF(AND(OR($D$52 &lt;= G$40, $D$52 &lt; H$40), $E$52 &gt;= G$40), $C$52, "")),IF(G$40 = $F$52,"u",IF(AND(OR($D$52 &lt;= G$40, $D$52 &lt; H$40), $F$52 &gt;= G$40), "C",""))))</f>
        <v/>
      </c>
      <c r="H52" s="81" t="str">
        <f t="shared" ref="H52:Y52" ca="1" si="10">IF($E$52 = "", "",IF($F$52 = "", IF(H$40 = $E$52, "u", IF(AND(OR($D$52 &lt;= H$40, $D$52 &lt; I$40), $E$52 &gt;= H$40), $C$52, "")),IF(H$40 = $F$52,"u",IF(AND(OR($D$52 &lt;= H$40, $D$52 &lt; I$40), $F$52 &gt;= H$40), "C",""))))</f>
        <v/>
      </c>
      <c r="I52" s="81" t="str">
        <f t="shared" ca="1" si="10"/>
        <v/>
      </c>
      <c r="J52" s="81" t="str">
        <f t="shared" ca="1" si="10"/>
        <v/>
      </c>
      <c r="K52" s="81" t="str">
        <f t="shared" ca="1" si="10"/>
        <v/>
      </c>
      <c r="L52" s="81" t="str">
        <f t="shared" ca="1" si="10"/>
        <v/>
      </c>
      <c r="M52" s="81" t="str">
        <f t="shared" ca="1" si="10"/>
        <v/>
      </c>
      <c r="N52" s="81" t="str">
        <f t="shared" ca="1" si="10"/>
        <v/>
      </c>
      <c r="O52" s="81" t="str">
        <f t="shared" ca="1" si="10"/>
        <v/>
      </c>
      <c r="P52" s="81" t="str">
        <f t="shared" ca="1" si="10"/>
        <v/>
      </c>
      <c r="Q52" s="81" t="str">
        <f t="shared" ca="1" si="10"/>
        <v/>
      </c>
      <c r="R52" s="81" t="str">
        <f t="shared" ca="1" si="10"/>
        <v/>
      </c>
      <c r="S52" s="81" t="str">
        <f t="shared" ca="1" si="10"/>
        <v/>
      </c>
      <c r="T52" s="81" t="str">
        <f t="shared" ca="1" si="10"/>
        <v/>
      </c>
      <c r="U52" s="81" t="str">
        <f t="shared" ca="1" si="10"/>
        <v/>
      </c>
      <c r="V52" s="81" t="str">
        <f t="shared" ca="1" si="10"/>
        <v/>
      </c>
      <c r="W52" s="81" t="str">
        <f t="shared" ca="1" si="10"/>
        <v/>
      </c>
      <c r="X52" s="81" t="str">
        <f t="shared" ca="1" si="10"/>
        <v/>
      </c>
      <c r="Y52" s="81" t="str">
        <f t="shared" ca="1" si="10"/>
        <v/>
      </c>
      <c r="Z52" s="64"/>
    </row>
    <row r="53" spans="1:26" s="74" customFormat="1" ht="1.2" customHeight="1" x14ac:dyDescent="0.3">
      <c r="A53" s="64"/>
      <c r="B53" s="78"/>
      <c r="C53" s="78"/>
      <c r="D53" s="79"/>
      <c r="E53" s="79"/>
      <c r="F53" s="80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64"/>
    </row>
    <row r="54" spans="1:26" x14ac:dyDescent="0.3">
      <c r="A54" s="64"/>
      <c r="B54" s="78" t="str">
        <f ca="1">IF(OFFSET(Milestones!A$4,7,0)  = 0,"", OFFSET(Milestones!A$4,7,0) )</f>
        <v/>
      </c>
      <c r="C54" s="78" t="str">
        <f ca="1">IF(OFFSET(Milestones!B$4,7,0)  = 0,"", OFFSET(Milestones!B$4,7,0) )</f>
        <v/>
      </c>
      <c r="D54" s="79" t="str">
        <f ca="1">IF(OFFSET(Milestones!B$4,7,0)= "Cancelled", "", IF(OFFSET(Milestones!C$4,7,0) = 0,"", OFFSET(Milestones!C$4,7,0)))</f>
        <v/>
      </c>
      <c r="E54" s="79" t="str">
        <f ca="1">IF(OFFSET(Milestones!B$4,7,0)= "Cancelled", "", IF(OFFSET(Milestones!D$4,7,0) = 0,"", OFFSET(Milestones!D$4,7,0)))</f>
        <v/>
      </c>
      <c r="F54" s="80" t="str">
        <f ca="1">IF(OFFSET(Milestones!B$4,7,0)= "Cancelled", "", IF(OFFSET(Milestones!E$4,7,0) = 0,"", OFFSET(Milestones!E$4,7,0)))</f>
        <v/>
      </c>
      <c r="G54" s="81" t="str">
        <f ca="1">IF($E$54 = "", "",IF($F$54 = "", IF(G$40 = $E$54, "u", IF(AND(OR($D$54 &lt;= G$40, $D$54 &lt; H$40), $E$54 &gt;= G$40), $C$54, "")),IF(G$40 = $F$54,"u",IF(AND(OR($D$54 &lt;= G$40, $D$54 &lt; H$40), $F$54 &gt;= G$40), "C",""))))</f>
        <v/>
      </c>
      <c r="H54" s="81" t="str">
        <f t="shared" ref="H54:Y54" ca="1" si="11">IF($E$54 = "", "",IF($F$54 = "", IF(H$40 = $E$54, "u", IF(AND(OR($D$54 &lt;= H$40, $D$54 &lt; I$40), $E$54 &gt;= H$40), $C$54, "")),IF(H$40 = $F$54,"u",IF(AND(OR($D$54 &lt;= H$40, $D$54 &lt; I$40), $F$54 &gt;= H$40), "C",""))))</f>
        <v/>
      </c>
      <c r="I54" s="81" t="str">
        <f t="shared" ca="1" si="11"/>
        <v/>
      </c>
      <c r="J54" s="81" t="str">
        <f t="shared" ca="1" si="11"/>
        <v/>
      </c>
      <c r="K54" s="81" t="str">
        <f t="shared" ca="1" si="11"/>
        <v/>
      </c>
      <c r="L54" s="81" t="str">
        <f t="shared" ca="1" si="11"/>
        <v/>
      </c>
      <c r="M54" s="81" t="str">
        <f t="shared" ca="1" si="11"/>
        <v/>
      </c>
      <c r="N54" s="81" t="str">
        <f t="shared" ca="1" si="11"/>
        <v/>
      </c>
      <c r="O54" s="81" t="str">
        <f t="shared" ca="1" si="11"/>
        <v/>
      </c>
      <c r="P54" s="81" t="str">
        <f t="shared" ca="1" si="11"/>
        <v/>
      </c>
      <c r="Q54" s="81" t="str">
        <f t="shared" ca="1" si="11"/>
        <v/>
      </c>
      <c r="R54" s="81" t="str">
        <f t="shared" ca="1" si="11"/>
        <v/>
      </c>
      <c r="S54" s="81" t="str">
        <f t="shared" ca="1" si="11"/>
        <v/>
      </c>
      <c r="T54" s="81" t="str">
        <f t="shared" ca="1" si="11"/>
        <v/>
      </c>
      <c r="U54" s="81" t="str">
        <f t="shared" ca="1" si="11"/>
        <v/>
      </c>
      <c r="V54" s="81" t="str">
        <f t="shared" ca="1" si="11"/>
        <v/>
      </c>
      <c r="W54" s="81" t="str">
        <f t="shared" ca="1" si="11"/>
        <v/>
      </c>
      <c r="X54" s="81" t="str">
        <f t="shared" ca="1" si="11"/>
        <v/>
      </c>
      <c r="Y54" s="81" t="str">
        <f t="shared" ca="1" si="11"/>
        <v/>
      </c>
      <c r="Z54" s="64"/>
    </row>
    <row r="55" spans="1:26" s="74" customFormat="1" ht="1.2" customHeight="1" x14ac:dyDescent="0.3">
      <c r="A55" s="64"/>
      <c r="B55" s="78"/>
      <c r="C55" s="78"/>
      <c r="D55" s="79"/>
      <c r="E55" s="79"/>
      <c r="F55" s="80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64"/>
    </row>
    <row r="56" spans="1:26" x14ac:dyDescent="0.3">
      <c r="A56" s="64"/>
      <c r="B56" s="78" t="str">
        <f ca="1">IF(OFFSET(Milestones!A$4,8,0)  = 0,"", OFFSET(Milestones!A$4,8,0) )</f>
        <v/>
      </c>
      <c r="C56" s="78" t="str">
        <f ca="1">IF(OFFSET(Milestones!B$4,8,0)  = 0,"", OFFSET(Milestones!B$4,8,0) )</f>
        <v/>
      </c>
      <c r="D56" s="79" t="str">
        <f ca="1">IF(OFFSET(Milestones!B$4,8,0)= "Cancelled", "", IF(OFFSET(Milestones!C$4,8,0) = 0,"", OFFSET(Milestones!C$4,8,0)))</f>
        <v/>
      </c>
      <c r="E56" s="79" t="str">
        <f ca="1">IF(OFFSET(Milestones!B$4,8,0)= "Cancelled", "", IF(OFFSET(Milestones!D$4,8,0) = 0,"", OFFSET(Milestones!D$4,8,0)))</f>
        <v/>
      </c>
      <c r="F56" s="80" t="str">
        <f ca="1">IF(OFFSET(Milestones!B$4,8,0)= "Cancelled", "", IF(OFFSET(Milestones!E$4,8,0) = 0,"", OFFSET(Milestones!E$4,8,0)))</f>
        <v/>
      </c>
      <c r="G56" s="81" t="str">
        <f ca="1">IF($E$56 = "", "",IF($F$56 = "", IF(G$40 = $E$56, "u", IF(AND(OR($D$56 &lt;= G$40, $D$56 &lt; H$40), $E$56 &gt;= G$40), $C$56, "")),IF(G$40 = $F$56,"u",IF(AND(OR($D$56 &lt;= G$40, $D$56 &lt; H$40), $F$56 &gt;= G$40), "C",""))))</f>
        <v/>
      </c>
      <c r="H56" s="81" t="str">
        <f t="shared" ref="H56:Y56" ca="1" si="12">IF($E$56 = "", "",IF($F$56 = "", IF(H$40 = $E$56, "u", IF(AND(OR($D$56 &lt;= H$40, $D$56 &lt; I$40), $E$56 &gt;= H$40), $C$56, "")),IF(H$40 = $F$56,"u",IF(AND(OR($D$56 &lt;= H$40, $D$56 &lt; I$40), $F$56 &gt;= H$40), "C",""))))</f>
        <v/>
      </c>
      <c r="I56" s="81" t="str">
        <f t="shared" ca="1" si="12"/>
        <v/>
      </c>
      <c r="J56" s="81" t="str">
        <f t="shared" ca="1" si="12"/>
        <v/>
      </c>
      <c r="K56" s="81" t="str">
        <f t="shared" ca="1" si="12"/>
        <v/>
      </c>
      <c r="L56" s="81" t="str">
        <f t="shared" ca="1" si="12"/>
        <v/>
      </c>
      <c r="M56" s="81" t="str">
        <f t="shared" ca="1" si="12"/>
        <v/>
      </c>
      <c r="N56" s="81" t="str">
        <f t="shared" ca="1" si="12"/>
        <v/>
      </c>
      <c r="O56" s="81" t="str">
        <f t="shared" ca="1" si="12"/>
        <v/>
      </c>
      <c r="P56" s="81" t="str">
        <f t="shared" ca="1" si="12"/>
        <v/>
      </c>
      <c r="Q56" s="81" t="str">
        <f t="shared" ca="1" si="12"/>
        <v/>
      </c>
      <c r="R56" s="81" t="str">
        <f t="shared" ca="1" si="12"/>
        <v/>
      </c>
      <c r="S56" s="81" t="str">
        <f t="shared" ca="1" si="12"/>
        <v/>
      </c>
      <c r="T56" s="81" t="str">
        <f t="shared" ca="1" si="12"/>
        <v/>
      </c>
      <c r="U56" s="81" t="str">
        <f t="shared" ca="1" si="12"/>
        <v/>
      </c>
      <c r="V56" s="81" t="str">
        <f t="shared" ca="1" si="12"/>
        <v/>
      </c>
      <c r="W56" s="81" t="str">
        <f t="shared" ca="1" si="12"/>
        <v/>
      </c>
      <c r="X56" s="81" t="str">
        <f t="shared" ca="1" si="12"/>
        <v/>
      </c>
      <c r="Y56" s="81" t="str">
        <f t="shared" ca="1" si="12"/>
        <v/>
      </c>
      <c r="Z56" s="64"/>
    </row>
    <row r="57" spans="1:26" s="74" customFormat="1" ht="1.2" customHeight="1" x14ac:dyDescent="0.3">
      <c r="A57" s="64"/>
      <c r="B57" s="78"/>
      <c r="C57" s="78"/>
      <c r="D57" s="79"/>
      <c r="E57" s="79"/>
      <c r="F57" s="80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64"/>
    </row>
    <row r="58" spans="1:26" x14ac:dyDescent="0.3">
      <c r="A58" s="64"/>
      <c r="B58" s="78" t="str">
        <f ca="1">IF(OFFSET(Milestones!A$4,9,0)  = 0,"", OFFSET(Milestones!A$4,9,0) )</f>
        <v/>
      </c>
      <c r="C58" s="78" t="str">
        <f ca="1">IF(OFFSET(Milestones!B$4,9,0)  = 0,"", OFFSET(Milestones!B$4,9,0) )</f>
        <v/>
      </c>
      <c r="D58" s="79" t="str">
        <f ca="1">IF(OFFSET(Milestones!B$4,9,0)= "Cancelled", "", IF(OFFSET(Milestones!C$4,9,0) = 0,"", OFFSET(Milestones!C$4,9,0)))</f>
        <v/>
      </c>
      <c r="E58" s="79" t="str">
        <f ca="1">IF(OFFSET(Milestones!B$4,9,0)= "Cancelled", "", IF(OFFSET(Milestones!D$4,9,0) = 0,"", OFFSET(Milestones!D$4,9,0)))</f>
        <v/>
      </c>
      <c r="F58" s="80" t="str">
        <f ca="1">IF(OFFSET(Milestones!B$4,9,0)= "Cancelled", "", IF(OFFSET(Milestones!E$4,9,0) = 0,"", OFFSET(Milestones!E$4,9,0)))</f>
        <v/>
      </c>
      <c r="G58" s="81" t="str">
        <f ca="1">IF($E$58 = "", "",IF($F$58 = "", IF(G$40 = $E$58, "u", IF(AND(OR($D$58 &lt;= G$40, $D$58 &lt; H$40), $E$58 &gt;= G$40), $C$58, "")),IF(G$40 = $F$58,"u",IF(AND(OR($D$58 &lt;= G$40, $D$58 &lt; H$40), $F$58 &gt;= G$40), "C",""))))</f>
        <v/>
      </c>
      <c r="H58" s="81" t="str">
        <f t="shared" ref="H58:Y58" ca="1" si="13">IF($E$58 = "", "",IF($F$58 = "", IF(H$40 = $E$58, "u", IF(AND(OR($D$58 &lt;= H$40, $D$58 &lt; I$40), $E$58 &gt;= H$40), $C$58, "")),IF(H$40 = $F$58,"u",IF(AND(OR($D$58 &lt;= H$40, $D$58 &lt; I$40), $F$58 &gt;= H$40), "C",""))))</f>
        <v/>
      </c>
      <c r="I58" s="81" t="str">
        <f t="shared" ca="1" si="13"/>
        <v/>
      </c>
      <c r="J58" s="81" t="str">
        <f t="shared" ca="1" si="13"/>
        <v/>
      </c>
      <c r="K58" s="81" t="str">
        <f t="shared" ca="1" si="13"/>
        <v/>
      </c>
      <c r="L58" s="81" t="str">
        <f t="shared" ca="1" si="13"/>
        <v/>
      </c>
      <c r="M58" s="81" t="str">
        <f t="shared" ca="1" si="13"/>
        <v/>
      </c>
      <c r="N58" s="81" t="str">
        <f t="shared" ca="1" si="13"/>
        <v/>
      </c>
      <c r="O58" s="81" t="str">
        <f t="shared" ca="1" si="13"/>
        <v/>
      </c>
      <c r="P58" s="81" t="str">
        <f t="shared" ca="1" si="13"/>
        <v/>
      </c>
      <c r="Q58" s="81" t="str">
        <f t="shared" ca="1" si="13"/>
        <v/>
      </c>
      <c r="R58" s="81" t="str">
        <f t="shared" ca="1" si="13"/>
        <v/>
      </c>
      <c r="S58" s="81" t="str">
        <f t="shared" ca="1" si="13"/>
        <v/>
      </c>
      <c r="T58" s="81" t="str">
        <f t="shared" ca="1" si="13"/>
        <v/>
      </c>
      <c r="U58" s="81" t="str">
        <f t="shared" ca="1" si="13"/>
        <v/>
      </c>
      <c r="V58" s="81" t="str">
        <f t="shared" ca="1" si="13"/>
        <v/>
      </c>
      <c r="W58" s="81" t="str">
        <f t="shared" ca="1" si="13"/>
        <v/>
      </c>
      <c r="X58" s="81" t="str">
        <f t="shared" ca="1" si="13"/>
        <v/>
      </c>
      <c r="Y58" s="81" t="str">
        <f t="shared" ca="1" si="13"/>
        <v/>
      </c>
      <c r="Z58" s="64"/>
    </row>
    <row r="59" spans="1:26" s="74" customFormat="1" ht="1.2" customHeight="1" x14ac:dyDescent="0.3">
      <c r="A59" s="64"/>
      <c r="B59" s="78"/>
      <c r="C59" s="78"/>
      <c r="D59" s="79"/>
      <c r="E59" s="79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64"/>
    </row>
    <row r="60" spans="1:26" x14ac:dyDescent="0.3">
      <c r="A60" s="64"/>
      <c r="B60" s="78" t="str">
        <f ca="1">IF(OFFSET(Milestones!A$4,10,0)  = 0,"", OFFSET(Milestones!A$4,10,0) )</f>
        <v/>
      </c>
      <c r="C60" s="78" t="str">
        <f ca="1">IF(OFFSET(Milestones!B$4,10,0)  = 0,"", OFFSET(Milestones!B$4,10,0) )</f>
        <v/>
      </c>
      <c r="D60" s="79" t="str">
        <f ca="1">IF(OFFSET(Milestones!B$4,10,0)= "Cancelled", "", IF(OFFSET(Milestones!C$4,10,0) = 0,"", OFFSET(Milestones!C$4,10,0)))</f>
        <v/>
      </c>
      <c r="E60" s="79" t="str">
        <f ca="1">IF(OFFSET(Milestones!B$4,10,0)= "Cancelled", "", IF(OFFSET(Milestones!D$4,10,0) = 0,"", OFFSET(Milestones!D$4,10,0)))</f>
        <v/>
      </c>
      <c r="F60" s="80" t="str">
        <f ca="1">IF(OFFSET(Milestones!B$4,10,0)= "Cancelled", "", IF(OFFSET(Milestones!E$4,10,0) = 0,"", OFFSET(Milestones!E$4,10,0)))</f>
        <v/>
      </c>
      <c r="G60" s="81" t="str">
        <f ca="1">IF($E$60 = "", "",IF($F$60 = "", IF(G$40 = $E$60, "u", IF(AND(OR($D$60 &lt;= G$40, $D$60 &lt; H$40), $E$60 &gt;= G$40), $C$60, "")),IF(G$40 = $F$60,"u",IF(AND(OR($D$60 &lt;= G$40, $D$60 &lt; H$40), $F$60 &gt;= G$40), "C",""))))</f>
        <v/>
      </c>
      <c r="H60" s="81" t="str">
        <f t="shared" ref="H60:Y60" ca="1" si="14">IF($E$60 = "", "",IF($F$60 = "", IF(H$40 = $E$60, "u", IF(AND(OR($D$60 &lt;= H$40, $D$60 &lt; I$40), $E$60 &gt;= H$40), $C$60, "")),IF(H$40 = $F$60,"u",IF(AND(OR($D$60 &lt;= H$40, $D$60 &lt; I$40), $F$60 &gt;= H$40), "C",""))))</f>
        <v/>
      </c>
      <c r="I60" s="81" t="str">
        <f t="shared" ca="1" si="14"/>
        <v/>
      </c>
      <c r="J60" s="81" t="str">
        <f t="shared" ca="1" si="14"/>
        <v/>
      </c>
      <c r="K60" s="81" t="str">
        <f t="shared" ca="1" si="14"/>
        <v/>
      </c>
      <c r="L60" s="81" t="str">
        <f t="shared" ca="1" si="14"/>
        <v/>
      </c>
      <c r="M60" s="81" t="str">
        <f t="shared" ca="1" si="14"/>
        <v/>
      </c>
      <c r="N60" s="81" t="str">
        <f t="shared" ca="1" si="14"/>
        <v/>
      </c>
      <c r="O60" s="81" t="str">
        <f t="shared" ca="1" si="14"/>
        <v/>
      </c>
      <c r="P60" s="81" t="str">
        <f t="shared" ca="1" si="14"/>
        <v/>
      </c>
      <c r="Q60" s="81" t="str">
        <f t="shared" ca="1" si="14"/>
        <v/>
      </c>
      <c r="R60" s="81" t="str">
        <f t="shared" ca="1" si="14"/>
        <v/>
      </c>
      <c r="S60" s="81" t="str">
        <f t="shared" ca="1" si="14"/>
        <v/>
      </c>
      <c r="T60" s="81" t="str">
        <f t="shared" ca="1" si="14"/>
        <v/>
      </c>
      <c r="U60" s="81" t="str">
        <f t="shared" ca="1" si="14"/>
        <v/>
      </c>
      <c r="V60" s="81" t="str">
        <f t="shared" ca="1" si="14"/>
        <v/>
      </c>
      <c r="W60" s="81" t="str">
        <f t="shared" ca="1" si="14"/>
        <v/>
      </c>
      <c r="X60" s="81" t="str">
        <f t="shared" ca="1" si="14"/>
        <v/>
      </c>
      <c r="Y60" s="81" t="str">
        <f t="shared" ca="1" si="14"/>
        <v/>
      </c>
      <c r="Z60" s="64"/>
    </row>
    <row r="61" spans="1:26" s="74" customFormat="1" ht="1.2" customHeight="1" x14ac:dyDescent="0.3">
      <c r="A61" s="64"/>
      <c r="B61" s="78"/>
      <c r="C61" s="78"/>
      <c r="D61" s="79"/>
      <c r="E61" s="79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64"/>
    </row>
    <row r="62" spans="1:26" x14ac:dyDescent="0.3">
      <c r="A62" s="64"/>
      <c r="B62" s="78" t="str">
        <f ca="1">IF(OFFSET(Milestones!A$4,11,0)  = 0,"", OFFSET(Milestones!A$4,11,0) )</f>
        <v/>
      </c>
      <c r="C62" s="78" t="str">
        <f ca="1">IF(OFFSET(Milestones!B$4,11,0)  = 0,"", OFFSET(Milestones!B$4,11,0) )</f>
        <v/>
      </c>
      <c r="D62" s="79" t="str">
        <f ca="1">IF(OFFSET(Milestones!B$4,11,0)= "Cancelled", "", IF(OFFSET(Milestones!C$4,11,0) = 0,"", OFFSET(Milestones!C$4,11,0)))</f>
        <v/>
      </c>
      <c r="E62" s="79" t="str">
        <f ca="1">IF(OFFSET(Milestones!B$4,11,0)= "Cancelled", "", IF(OFFSET(Milestones!D$4,11,0) = 0,"", OFFSET(Milestones!D$4,11,0)))</f>
        <v/>
      </c>
      <c r="F62" s="80" t="str">
        <f ca="1">IF(OFFSET(Milestones!B$4,11,0)= "Cancelled", "", IF(OFFSET(Milestones!E$4,11,0) = 0,"", OFFSET(Milestones!E$4,11,0)))</f>
        <v/>
      </c>
      <c r="G62" s="81" t="str">
        <f ca="1">IF($E$62 = "", "",IF($F$62 = "", IF(G$40 = $E$62, "u", IF(AND(OR($D$62 &lt;= G$40, $D$62 &lt; H$40), $E$62 &gt;= G$40), $C$62, "")),IF(G$40 = $F$62,"u",IF(AND(OR($D$62 &lt;= G$40, $D$62 &lt; H$40), $F$62 &gt;= G$40), "C",""))))</f>
        <v/>
      </c>
      <c r="H62" s="81" t="str">
        <f t="shared" ref="H62:Y62" ca="1" si="15">IF($E$62 = "", "",IF($F$62 = "", IF(H$40 = $E$62, "u", IF(AND(OR($D$62 &lt;= H$40, $D$62 &lt; I$40), $E$62 &gt;= H$40), $C$62, "")),IF(H$40 = $F$62,"u",IF(AND(OR($D$62 &lt;= H$40, $D$62 &lt; I$40), $F$62 &gt;= H$40), "C",""))))</f>
        <v/>
      </c>
      <c r="I62" s="81" t="str">
        <f t="shared" ca="1" si="15"/>
        <v/>
      </c>
      <c r="J62" s="81" t="str">
        <f t="shared" ca="1" si="15"/>
        <v/>
      </c>
      <c r="K62" s="81" t="str">
        <f t="shared" ca="1" si="15"/>
        <v/>
      </c>
      <c r="L62" s="81" t="str">
        <f t="shared" ca="1" si="15"/>
        <v/>
      </c>
      <c r="M62" s="81" t="str">
        <f t="shared" ca="1" si="15"/>
        <v/>
      </c>
      <c r="N62" s="81" t="str">
        <f t="shared" ca="1" si="15"/>
        <v/>
      </c>
      <c r="O62" s="81" t="str">
        <f t="shared" ca="1" si="15"/>
        <v/>
      </c>
      <c r="P62" s="81" t="str">
        <f t="shared" ca="1" si="15"/>
        <v/>
      </c>
      <c r="Q62" s="81" t="str">
        <f t="shared" ca="1" si="15"/>
        <v/>
      </c>
      <c r="R62" s="81" t="str">
        <f t="shared" ca="1" si="15"/>
        <v/>
      </c>
      <c r="S62" s="81" t="str">
        <f t="shared" ca="1" si="15"/>
        <v/>
      </c>
      <c r="T62" s="81" t="str">
        <f t="shared" ca="1" si="15"/>
        <v/>
      </c>
      <c r="U62" s="81" t="str">
        <f t="shared" ca="1" si="15"/>
        <v/>
      </c>
      <c r="V62" s="81" t="str">
        <f t="shared" ca="1" si="15"/>
        <v/>
      </c>
      <c r="W62" s="81" t="str">
        <f t="shared" ca="1" si="15"/>
        <v/>
      </c>
      <c r="X62" s="81" t="str">
        <f t="shared" ca="1" si="15"/>
        <v/>
      </c>
      <c r="Y62" s="81" t="str">
        <f t="shared" ca="1" si="15"/>
        <v/>
      </c>
      <c r="Z62" s="64"/>
    </row>
    <row r="63" spans="1:26" s="74" customFormat="1" ht="1.2" customHeight="1" x14ac:dyDescent="0.3">
      <c r="A63" s="64"/>
      <c r="B63" s="78"/>
      <c r="C63" s="78"/>
      <c r="D63" s="79"/>
      <c r="E63" s="79"/>
      <c r="F63" s="80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64"/>
    </row>
    <row r="64" spans="1:26" x14ac:dyDescent="0.3">
      <c r="A64" s="64"/>
      <c r="B64" s="78" t="str">
        <f ca="1">IF(OFFSET(Milestones!A$4,12,0)  = 0,"", OFFSET(Milestones!A$4,12,0) )</f>
        <v/>
      </c>
      <c r="C64" s="78" t="str">
        <f ca="1">IF(OFFSET(Milestones!B$4,12,0)  = 0,"", OFFSET(Milestones!B$4,12,0) )</f>
        <v/>
      </c>
      <c r="D64" s="79" t="str">
        <f ca="1">IF(OFFSET(Milestones!B$4,12,0)= "Cancelled", "", IF(OFFSET(Milestones!C$4,12,0) = 0,"", OFFSET(Milestones!C$4,12,0)))</f>
        <v/>
      </c>
      <c r="E64" s="79" t="str">
        <f ca="1">IF(OFFSET(Milestones!B$4,12,0)= "Cancelled", "", IF(OFFSET(Milestones!D$4,12,0) = 0,"", OFFSET(Milestones!D$4,12,0)))</f>
        <v/>
      </c>
      <c r="F64" s="80" t="str">
        <f ca="1">IF(OFFSET(Milestones!B$4,12,0)= "Cancelled", "", IF(OFFSET(Milestones!E$4,12,0) = 0,"", OFFSET(Milestones!E$4,12,0)))</f>
        <v/>
      </c>
      <c r="G64" s="81" t="str">
        <f ca="1">IF($E$64 = "", "",IF($F$64 = "", IF(G$40 = $E$64, "u", IF(AND(OR($D$64 &lt;= G$40, $D$64 &lt; H$40), $E$64 &gt;= G$40), $C$64, "")),IF(G$40 = $F$64,"u",IF(AND(OR($D$64 &lt;= G$40, $D$64 &lt; H$40), $F$64 &gt;= G$40), "C",""))))</f>
        <v/>
      </c>
      <c r="H64" s="81" t="str">
        <f t="shared" ref="H64:Y64" ca="1" si="16">IF($E$64 = "", "",IF($F$64 = "", IF(H$40 = $E$64, "u", IF(AND(OR($D$64 &lt;= H$40, $D$64 &lt; I$40), $E$64 &gt;= H$40), $C$64, "")),IF(H$40 = $F$64,"u",IF(AND(OR($D$64 &lt;= H$40, $D$64 &lt; I$40), $F$64 &gt;= H$40), "C",""))))</f>
        <v/>
      </c>
      <c r="I64" s="81" t="str">
        <f t="shared" ca="1" si="16"/>
        <v/>
      </c>
      <c r="J64" s="81" t="str">
        <f t="shared" ca="1" si="16"/>
        <v/>
      </c>
      <c r="K64" s="81" t="str">
        <f t="shared" ca="1" si="16"/>
        <v/>
      </c>
      <c r="L64" s="81" t="str">
        <f t="shared" ca="1" si="16"/>
        <v/>
      </c>
      <c r="M64" s="81" t="str">
        <f t="shared" ca="1" si="16"/>
        <v/>
      </c>
      <c r="N64" s="81" t="str">
        <f t="shared" ca="1" si="16"/>
        <v/>
      </c>
      <c r="O64" s="81" t="str">
        <f t="shared" ca="1" si="16"/>
        <v/>
      </c>
      <c r="P64" s="81" t="str">
        <f t="shared" ca="1" si="16"/>
        <v/>
      </c>
      <c r="Q64" s="81" t="str">
        <f t="shared" ca="1" si="16"/>
        <v/>
      </c>
      <c r="R64" s="81" t="str">
        <f t="shared" ca="1" si="16"/>
        <v/>
      </c>
      <c r="S64" s="81" t="str">
        <f t="shared" ca="1" si="16"/>
        <v/>
      </c>
      <c r="T64" s="81" t="str">
        <f t="shared" ca="1" si="16"/>
        <v/>
      </c>
      <c r="U64" s="81" t="str">
        <f t="shared" ca="1" si="16"/>
        <v/>
      </c>
      <c r="V64" s="81" t="str">
        <f t="shared" ca="1" si="16"/>
        <v/>
      </c>
      <c r="W64" s="81" t="str">
        <f t="shared" ca="1" si="16"/>
        <v/>
      </c>
      <c r="X64" s="81" t="str">
        <f t="shared" ca="1" si="16"/>
        <v/>
      </c>
      <c r="Y64" s="81" t="str">
        <f t="shared" ca="1" si="16"/>
        <v/>
      </c>
      <c r="Z64" s="64"/>
    </row>
    <row r="65" spans="1:26" s="74" customFormat="1" ht="1.2" customHeight="1" x14ac:dyDescent="0.3">
      <c r="A65" s="64"/>
      <c r="B65" s="78"/>
      <c r="C65" s="78"/>
      <c r="D65" s="79"/>
      <c r="E65" s="79"/>
      <c r="F65" s="80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64"/>
    </row>
    <row r="66" spans="1:26" x14ac:dyDescent="0.3">
      <c r="A66" s="64"/>
      <c r="B66" s="78" t="str">
        <f ca="1">IF(OFFSET(Milestones!A$4,13,0)  = 0,"", OFFSET(Milestones!A$4,13,0) )</f>
        <v/>
      </c>
      <c r="C66" s="78" t="str">
        <f ca="1">IF(OFFSET(Milestones!B$4,13,0)  = 0,"", OFFSET(Milestones!B$4,13,0) )</f>
        <v/>
      </c>
      <c r="D66" s="79" t="str">
        <f ca="1">IF(OFFSET(Milestones!B$4,13,0)= "Cancelled", "", IF(OFFSET(Milestones!C$4,13,0) = 0,"", OFFSET(Milestones!C$4,13,0)))</f>
        <v/>
      </c>
      <c r="E66" s="79" t="str">
        <f ca="1">IF(OFFSET(Milestones!B$4,13,0)= "Cancelled", "", IF(OFFSET(Milestones!D$4,13,0) = 0,"", OFFSET(Milestones!D$4,13,0)))</f>
        <v/>
      </c>
      <c r="F66" s="80" t="str">
        <f ca="1">IF(OFFSET(Milestones!B$4,13,0)= "Cancelled", "", IF(OFFSET(Milestones!E$4,13,0) = 0,"", OFFSET(Milestones!E$4,13,0)))</f>
        <v/>
      </c>
      <c r="G66" s="81" t="str">
        <f ca="1">IF($E$66 = "", "",IF($F$66 = "", IF(G$40 = $E$66, "u", IF(AND(OR($D$66 &lt;= G$40, $D$66 &lt; H$40), $E$66 &gt;= G$40), $C$66, "")),IF(G$40 = $F$66,"u",IF(AND(OR($D$66 &lt;= G$40, $D$66 &lt; H$40), $F$66 &gt;= G$40), "C",""))))</f>
        <v/>
      </c>
      <c r="H66" s="81" t="str">
        <f t="shared" ref="H66:Y66" ca="1" si="17">IF($E$66 = "", "",IF($F$66 = "", IF(H$40 = $E$66, "u", IF(AND(OR($D$66 &lt;= H$40, $D$66 &lt; I$40), $E$66 &gt;= H$40), $C$66, "")),IF(H$40 = $F$66,"u",IF(AND(OR($D$66 &lt;= H$40, $D$66 &lt; I$40), $F$66 &gt;= H$40), "C",""))))</f>
        <v/>
      </c>
      <c r="I66" s="81" t="str">
        <f t="shared" ca="1" si="17"/>
        <v/>
      </c>
      <c r="J66" s="81" t="str">
        <f t="shared" ca="1" si="17"/>
        <v/>
      </c>
      <c r="K66" s="81" t="str">
        <f t="shared" ca="1" si="17"/>
        <v/>
      </c>
      <c r="L66" s="81" t="str">
        <f t="shared" ca="1" si="17"/>
        <v/>
      </c>
      <c r="M66" s="81" t="str">
        <f t="shared" ca="1" si="17"/>
        <v/>
      </c>
      <c r="N66" s="81" t="str">
        <f t="shared" ca="1" si="17"/>
        <v/>
      </c>
      <c r="O66" s="81" t="str">
        <f t="shared" ca="1" si="17"/>
        <v/>
      </c>
      <c r="P66" s="81" t="str">
        <f t="shared" ca="1" si="17"/>
        <v/>
      </c>
      <c r="Q66" s="81" t="str">
        <f t="shared" ca="1" si="17"/>
        <v/>
      </c>
      <c r="R66" s="81" t="str">
        <f t="shared" ca="1" si="17"/>
        <v/>
      </c>
      <c r="S66" s="81" t="str">
        <f t="shared" ca="1" si="17"/>
        <v/>
      </c>
      <c r="T66" s="81" t="str">
        <f t="shared" ca="1" si="17"/>
        <v/>
      </c>
      <c r="U66" s="81" t="str">
        <f t="shared" ca="1" si="17"/>
        <v/>
      </c>
      <c r="V66" s="81" t="str">
        <f t="shared" ca="1" si="17"/>
        <v/>
      </c>
      <c r="W66" s="81" t="str">
        <f t="shared" ca="1" si="17"/>
        <v/>
      </c>
      <c r="X66" s="81" t="str">
        <f t="shared" ca="1" si="17"/>
        <v/>
      </c>
      <c r="Y66" s="81" t="str">
        <f t="shared" ca="1" si="17"/>
        <v/>
      </c>
      <c r="Z66" s="64"/>
    </row>
    <row r="67" spans="1:26" s="74" customFormat="1" ht="1.2" customHeight="1" x14ac:dyDescent="0.3">
      <c r="A67" s="64"/>
      <c r="B67" s="78"/>
      <c r="C67" s="78"/>
      <c r="D67" s="79"/>
      <c r="E67" s="79"/>
      <c r="F67" s="80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64"/>
    </row>
    <row r="68" spans="1:26" x14ac:dyDescent="0.3">
      <c r="A68" s="64"/>
      <c r="B68" s="78" t="str">
        <f ca="1">IF(OFFSET(Milestones!A$4,14,0)  = 0,"", OFFSET(Milestones!A$4,14,0) )</f>
        <v/>
      </c>
      <c r="C68" s="78" t="str">
        <f ca="1">IF(OFFSET(Milestones!B$4,14,0)  = 0,"", OFFSET(Milestones!B$4,14,0) )</f>
        <v/>
      </c>
      <c r="D68" s="79" t="str">
        <f ca="1">IF(OFFSET(Milestones!B$4,14,0)= "Cancelled", "", IF(OFFSET(Milestones!C$4,14,0) = 0,"", OFFSET(Milestones!C$4,14,0)))</f>
        <v/>
      </c>
      <c r="E68" s="79" t="str">
        <f ca="1">IF(OFFSET(Milestones!B$4,14,0)= "Cancelled", "", IF(OFFSET(Milestones!D$4,14,0) = 0,"", OFFSET(Milestones!D$4,14,0)))</f>
        <v/>
      </c>
      <c r="F68" s="80" t="str">
        <f ca="1">IF(OFFSET(Milestones!B$4,14,0)= "Cancelled", "", IF(OFFSET(Milestones!E$4,14,0) = 0,"", OFFSET(Milestones!E$4,14,0)))</f>
        <v/>
      </c>
      <c r="G68" s="81" t="str">
        <f ca="1">IF($E$68 = "", "",IF($F$68 = "", IF(G$40 = $E$68, "u", IF(AND(OR($D$68 &lt;= G$40, $D$68 &lt; H$40), $E$68 &gt;= G$40), $C$68, "")),IF(G$40 = $F$68,"u",IF(AND(OR($D$68 &lt;= G$40, $D$68 &lt; H$40), $F$68 &gt;= G$40), "C",""))))</f>
        <v/>
      </c>
      <c r="H68" s="81" t="str">
        <f t="shared" ref="H68:Y68" ca="1" si="18">IF($E$68 = "", "",IF($F$68 = "", IF(H$40 = $E$68, "u", IF(AND(OR($D$68 &lt;= H$40, $D$68 &lt; I$40), $E$68 &gt;= H$40), $C$68, "")),IF(H$40 = $F$68,"u",IF(AND(OR($D$68 &lt;= H$40, $D$68 &lt; I$40), $F$68 &gt;= H$40), "C",""))))</f>
        <v/>
      </c>
      <c r="I68" s="81" t="str">
        <f t="shared" ca="1" si="18"/>
        <v/>
      </c>
      <c r="J68" s="81" t="str">
        <f t="shared" ca="1" si="18"/>
        <v/>
      </c>
      <c r="K68" s="81" t="str">
        <f t="shared" ca="1" si="18"/>
        <v/>
      </c>
      <c r="L68" s="81" t="str">
        <f t="shared" ca="1" si="18"/>
        <v/>
      </c>
      <c r="M68" s="81" t="str">
        <f t="shared" ca="1" si="18"/>
        <v/>
      </c>
      <c r="N68" s="81" t="str">
        <f t="shared" ca="1" si="18"/>
        <v/>
      </c>
      <c r="O68" s="81" t="str">
        <f t="shared" ca="1" si="18"/>
        <v/>
      </c>
      <c r="P68" s="81" t="str">
        <f t="shared" ca="1" si="18"/>
        <v/>
      </c>
      <c r="Q68" s="81" t="str">
        <f t="shared" ca="1" si="18"/>
        <v/>
      </c>
      <c r="R68" s="81" t="str">
        <f t="shared" ca="1" si="18"/>
        <v/>
      </c>
      <c r="S68" s="81" t="str">
        <f t="shared" ca="1" si="18"/>
        <v/>
      </c>
      <c r="T68" s="81" t="str">
        <f t="shared" ca="1" si="18"/>
        <v/>
      </c>
      <c r="U68" s="81" t="str">
        <f t="shared" ca="1" si="18"/>
        <v/>
      </c>
      <c r="V68" s="81" t="str">
        <f t="shared" ca="1" si="18"/>
        <v/>
      </c>
      <c r="W68" s="81" t="str">
        <f t="shared" ca="1" si="18"/>
        <v/>
      </c>
      <c r="X68" s="81" t="str">
        <f t="shared" ca="1" si="18"/>
        <v/>
      </c>
      <c r="Y68" s="81" t="str">
        <f t="shared" ca="1" si="18"/>
        <v/>
      </c>
      <c r="Z68" s="64"/>
    </row>
    <row r="69" spans="1:26" s="74" customFormat="1" ht="1.2" customHeight="1" x14ac:dyDescent="0.3">
      <c r="A69" s="64"/>
      <c r="B69" s="78"/>
      <c r="C69" s="78"/>
      <c r="D69" s="79"/>
      <c r="E69" s="79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64"/>
    </row>
    <row r="70" spans="1:26" x14ac:dyDescent="0.3">
      <c r="A70" s="64"/>
      <c r="B70" s="78" t="str">
        <f ca="1">IF(OFFSET(Milestones!A$4,15,0)  = 0,"", OFFSET(Milestones!A$4,15,0) )</f>
        <v/>
      </c>
      <c r="C70" s="78" t="str">
        <f ca="1">IF(OFFSET(Milestones!B$4,15,0)  = 0,"", OFFSET(Milestones!B$4,15,0) )</f>
        <v/>
      </c>
      <c r="D70" s="79" t="str">
        <f ca="1">IF(OFFSET(Milestones!B$4,15,0)= "Cancelled", "", IF(OFFSET(Milestones!C$4,15,0) = 0,"", OFFSET(Milestones!C$4,15,0)))</f>
        <v/>
      </c>
      <c r="E70" s="79" t="str">
        <f ca="1">IF(OFFSET(Milestones!B$4,15,0)= "Cancelled", "", IF(OFFSET(Milestones!D$4,15,0) = 0,"", OFFSET(Milestones!D$4,15,0)))</f>
        <v/>
      </c>
      <c r="F70" s="80" t="str">
        <f ca="1">IF(OFFSET(Milestones!B$4,15,0)= "Cancelled", "", IF(OFFSET(Milestones!E$4,15,0) = 0,"", OFFSET(Milestones!E$4,15,0)))</f>
        <v/>
      </c>
      <c r="G70" s="81" t="str">
        <f ca="1">IF($E$70 = "", "",IF($F$70 = "", IF(G$40 = $E$70, "u", IF(AND(OR($D$70 &lt;= G$40, $D$70 &lt; H$40), $E$70 &gt;= G$40), $C$70, "")),IF(G$40 = $F$70,"u",IF(AND(OR($D$70 &lt;= G$40, $D$70 &lt; H$40), $F$70 &gt;= G$40), "C",""))))</f>
        <v/>
      </c>
      <c r="H70" s="81" t="str">
        <f t="shared" ref="H70:Y70" ca="1" si="19">IF($E$70 = "", "",IF($F$70 = "", IF(H$40 = $E$70, "u", IF(AND(OR($D$70 &lt;= H$40, $D$70 &lt; I$40), $E$70 &gt;= H$40), $C$70, "")),IF(H$40 = $F$70,"u",IF(AND(OR($D$70 &lt;= H$40, $D$70 &lt; I$40), $F$70 &gt;= H$40), "C",""))))</f>
        <v/>
      </c>
      <c r="I70" s="81" t="str">
        <f t="shared" ca="1" si="19"/>
        <v/>
      </c>
      <c r="J70" s="81" t="str">
        <f t="shared" ca="1" si="19"/>
        <v/>
      </c>
      <c r="K70" s="81" t="str">
        <f t="shared" ca="1" si="19"/>
        <v/>
      </c>
      <c r="L70" s="81" t="str">
        <f t="shared" ca="1" si="19"/>
        <v/>
      </c>
      <c r="M70" s="81" t="str">
        <f t="shared" ca="1" si="19"/>
        <v/>
      </c>
      <c r="N70" s="81" t="str">
        <f t="shared" ca="1" si="19"/>
        <v/>
      </c>
      <c r="O70" s="81" t="str">
        <f t="shared" ca="1" si="19"/>
        <v/>
      </c>
      <c r="P70" s="81" t="str">
        <f t="shared" ca="1" si="19"/>
        <v/>
      </c>
      <c r="Q70" s="81" t="str">
        <f t="shared" ca="1" si="19"/>
        <v/>
      </c>
      <c r="R70" s="81" t="str">
        <f t="shared" ca="1" si="19"/>
        <v/>
      </c>
      <c r="S70" s="81" t="str">
        <f t="shared" ca="1" si="19"/>
        <v/>
      </c>
      <c r="T70" s="81" t="str">
        <f t="shared" ca="1" si="19"/>
        <v/>
      </c>
      <c r="U70" s="81" t="str">
        <f t="shared" ca="1" si="19"/>
        <v/>
      </c>
      <c r="V70" s="81" t="str">
        <f t="shared" ca="1" si="19"/>
        <v/>
      </c>
      <c r="W70" s="81" t="str">
        <f t="shared" ca="1" si="19"/>
        <v/>
      </c>
      <c r="X70" s="81" t="str">
        <f t="shared" ca="1" si="19"/>
        <v/>
      </c>
      <c r="Y70" s="81" t="str">
        <f t="shared" ca="1" si="19"/>
        <v/>
      </c>
      <c r="Z70" s="81" t="str">
        <f t="shared" ref="Z70" ca="1" si="20">IF($E$70 = "", "",IF($F$70 = "", IF(Z$40 = $E$70, "u", IF(AND(OR($D$70 &lt;= Z$40, $D$70 &lt; AA$40), $E$70 &gt;= Z$40), $C$70, "")),IF(Z$40 = $F$70,"u",IF(AND(OR($D$70 &lt;= Z$40, $D$70 &lt; AA$40), $E$70 &gt;= Z$40), "C",""))))</f>
        <v/>
      </c>
    </row>
    <row r="71" spans="1:26" s="74" customFormat="1" ht="1.2" customHeight="1" x14ac:dyDescent="0.3">
      <c r="A71" s="64"/>
      <c r="B71" s="78"/>
      <c r="C71" s="78"/>
      <c r="D71" s="79"/>
      <c r="E71" s="79"/>
      <c r="F71" s="80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64"/>
    </row>
    <row r="72" spans="1:26" x14ac:dyDescent="0.3">
      <c r="A72" s="64"/>
      <c r="B72" s="78" t="str">
        <f ca="1">IF(OFFSET(Milestones!A$4,16,0)  = 0,"", OFFSET(Milestones!A$4,16,0) )</f>
        <v/>
      </c>
      <c r="C72" s="78" t="str">
        <f ca="1">IF(OFFSET(Milestones!B$4,16,0)  = 0,"", OFFSET(Milestones!B$4,16,0) )</f>
        <v/>
      </c>
      <c r="D72" s="79" t="str">
        <f ca="1">IF(OFFSET(Milestones!B$4,16,0)= "Cancelled", "", IF(OFFSET(Milestones!C$4,16,0) = 0,"", OFFSET(Milestones!C$4,16,0)))</f>
        <v/>
      </c>
      <c r="E72" s="79" t="str">
        <f ca="1">IF(OFFSET(Milestones!B$4,16,0)= "Cancelled", "", IF(OFFSET(Milestones!D$4,16,0) = 0,"", OFFSET(Milestones!D$4,16,0)))</f>
        <v/>
      </c>
      <c r="F72" s="80" t="str">
        <f ca="1">IF(OFFSET(Milestones!B$4,16,0)= "Cancelled", "", IF(OFFSET(Milestones!E$4,16,0) = 0,"", OFFSET(Milestones!E$4,16,0)))</f>
        <v/>
      </c>
      <c r="G72" s="81" t="str">
        <f ca="1">IF($E$72 = "", "",IF($F$72 = "", IF(G$40 = $E$72, "u", IF(AND(OR($D$72 &lt;= G$40, $D$72 &lt; H$40), $E$72 &gt;= G$40), $C$72, "")),IF(G$40 = $F$72,"u",IF(AND(OR($D$72 &lt;= G$40, $D$72 &lt; H$40), $F$72 &gt;= G$40), "C",""))))</f>
        <v/>
      </c>
      <c r="H72" s="81" t="str">
        <f t="shared" ref="H72:Y72" ca="1" si="21">IF($E$72 = "", "",IF($F$72 = "", IF(H$40 = $E$72, "u", IF(AND(OR($D$72 &lt;= H$40, $D$72 &lt; I$40), $E$72 &gt;= H$40), $C$72, "")),IF(H$40 = $F$72,"u",IF(AND(OR($D$72 &lt;= H$40, $D$72 &lt; I$40), $F$72 &gt;= H$40), "C",""))))</f>
        <v/>
      </c>
      <c r="I72" s="81" t="str">
        <f t="shared" ca="1" si="21"/>
        <v/>
      </c>
      <c r="J72" s="81" t="str">
        <f t="shared" ca="1" si="21"/>
        <v/>
      </c>
      <c r="K72" s="81" t="str">
        <f t="shared" ca="1" si="21"/>
        <v/>
      </c>
      <c r="L72" s="81" t="str">
        <f t="shared" ca="1" si="21"/>
        <v/>
      </c>
      <c r="M72" s="81" t="str">
        <f t="shared" ca="1" si="21"/>
        <v/>
      </c>
      <c r="N72" s="81" t="str">
        <f t="shared" ca="1" si="21"/>
        <v/>
      </c>
      <c r="O72" s="81" t="str">
        <f t="shared" ca="1" si="21"/>
        <v/>
      </c>
      <c r="P72" s="81" t="str">
        <f t="shared" ca="1" si="21"/>
        <v/>
      </c>
      <c r="Q72" s="81" t="str">
        <f t="shared" ca="1" si="21"/>
        <v/>
      </c>
      <c r="R72" s="81" t="str">
        <f t="shared" ca="1" si="21"/>
        <v/>
      </c>
      <c r="S72" s="81" t="str">
        <f t="shared" ca="1" si="21"/>
        <v/>
      </c>
      <c r="T72" s="81" t="str">
        <f t="shared" ca="1" si="21"/>
        <v/>
      </c>
      <c r="U72" s="81" t="str">
        <f t="shared" ca="1" si="21"/>
        <v/>
      </c>
      <c r="V72" s="81" t="str">
        <f t="shared" ca="1" si="21"/>
        <v/>
      </c>
      <c r="W72" s="81" t="str">
        <f t="shared" ca="1" si="21"/>
        <v/>
      </c>
      <c r="X72" s="81" t="str">
        <f t="shared" ca="1" si="21"/>
        <v/>
      </c>
      <c r="Y72" s="81" t="str">
        <f t="shared" ca="1" si="21"/>
        <v/>
      </c>
      <c r="Z72" s="81" t="str">
        <f t="shared" ref="Z72" ca="1" si="22">IF($E$72 = "", "",IF($F$72 = "", IF(Z$40 = $E$72, "u", IF(AND(OR($D$72 &lt;= Z$40, $D$72 &lt; AA$40), $E$72 &gt;= Z$40), $C$72, "")),IF(Z$40 = $F$72,"u",IF(AND(OR($D$72 &lt;= Z$40, $D$72 &lt; AA$40), $E$72 &gt;= Z$40), "C",""))))</f>
        <v/>
      </c>
    </row>
    <row r="73" spans="1:26" s="74" customFormat="1" ht="1.2" customHeight="1" x14ac:dyDescent="0.3">
      <c r="A73" s="64"/>
      <c r="B73" s="78"/>
      <c r="C73" s="78"/>
      <c r="D73" s="79"/>
      <c r="E73" s="79"/>
      <c r="F73" s="80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64"/>
    </row>
    <row r="74" spans="1:26" x14ac:dyDescent="0.3">
      <c r="A74" s="64"/>
      <c r="B74" s="78" t="str">
        <f ca="1">IF(OFFSET(Milestones!A$4,17,0)  = 0,"", OFFSET(Milestones!A$4,17,0) )</f>
        <v/>
      </c>
      <c r="C74" s="78" t="str">
        <f ca="1">IF(OFFSET(Milestones!B$4,17,0)  = 0,"", OFFSET(Milestones!B$4,17,0) )</f>
        <v/>
      </c>
      <c r="D74" s="79" t="str">
        <f ca="1">IF(OFFSET(Milestones!B$4,17,0)= "Cancelled", "", IF(OFFSET(Milestones!C$4,17,0) = 0,"", OFFSET(Milestones!C$4,17,0)))</f>
        <v/>
      </c>
      <c r="E74" s="79" t="str">
        <f ca="1">IF(OFFSET(Milestones!B$4,17,0)= "Cancelled", "", IF(OFFSET(Milestones!D$4,17,0) = 0,"", OFFSET(Milestones!D$4,17,0)))</f>
        <v/>
      </c>
      <c r="F74" s="80" t="str">
        <f ca="1">IF(OFFSET(Milestones!B$4,17,0)= "Cancelled", "", IF(OFFSET(Milestones!E$4,17,0) = 0,"", OFFSET(Milestones!E$4,17,0)))</f>
        <v/>
      </c>
      <c r="G74" s="81" t="str">
        <f ca="1">IF($E$74 = "", "",IF($F$74 = "", IF(G$40 = $E$74, "u", IF(AND(OR($D$74 &lt;= G$40, $D$74 &lt; H$40), $E$74 &gt;= G$40), $C$74, "")),IF(G$40 = $F$74,"u",IF(AND(OR($D$74 &lt;= G$40, $D$74 &lt; H$40), $F$74 &gt;= G$40), "C",""))))</f>
        <v/>
      </c>
      <c r="H74" s="81" t="str">
        <f t="shared" ref="H74:Y74" ca="1" si="23">IF($E$74 = "", "",IF($F$74 = "", IF(H$40 = $E$74, "u", IF(AND(OR($D$74 &lt;= H$40, $D$74 &lt; I$40), $E$74 &gt;= H$40), $C$74, "")),IF(H$40 = $F$74,"u",IF(AND(OR($D$74 &lt;= H$40, $D$74 &lt; I$40), $F$74 &gt;= H$40), "C",""))))</f>
        <v/>
      </c>
      <c r="I74" s="81" t="str">
        <f t="shared" ca="1" si="23"/>
        <v/>
      </c>
      <c r="J74" s="81" t="str">
        <f t="shared" ca="1" si="23"/>
        <v/>
      </c>
      <c r="K74" s="81" t="str">
        <f t="shared" ca="1" si="23"/>
        <v/>
      </c>
      <c r="L74" s="81" t="str">
        <f t="shared" ca="1" si="23"/>
        <v/>
      </c>
      <c r="M74" s="81" t="str">
        <f t="shared" ca="1" si="23"/>
        <v/>
      </c>
      <c r="N74" s="81" t="str">
        <f t="shared" ca="1" si="23"/>
        <v/>
      </c>
      <c r="O74" s="81" t="str">
        <f t="shared" ca="1" si="23"/>
        <v/>
      </c>
      <c r="P74" s="81" t="str">
        <f t="shared" ca="1" si="23"/>
        <v/>
      </c>
      <c r="Q74" s="81" t="str">
        <f t="shared" ca="1" si="23"/>
        <v/>
      </c>
      <c r="R74" s="81" t="str">
        <f t="shared" ca="1" si="23"/>
        <v/>
      </c>
      <c r="S74" s="81" t="str">
        <f t="shared" ca="1" si="23"/>
        <v/>
      </c>
      <c r="T74" s="81" t="str">
        <f t="shared" ca="1" si="23"/>
        <v/>
      </c>
      <c r="U74" s="81" t="str">
        <f t="shared" ca="1" si="23"/>
        <v/>
      </c>
      <c r="V74" s="81" t="str">
        <f t="shared" ca="1" si="23"/>
        <v/>
      </c>
      <c r="W74" s="81" t="str">
        <f t="shared" ca="1" si="23"/>
        <v/>
      </c>
      <c r="X74" s="81" t="str">
        <f t="shared" ca="1" si="23"/>
        <v/>
      </c>
      <c r="Y74" s="81" t="str">
        <f t="shared" ca="1" si="23"/>
        <v/>
      </c>
      <c r="Z74" s="81" t="str">
        <f t="shared" ref="Z74" ca="1" si="24">IF($E$74 = "", "",IF($F$74 = "", IF(Z$40 = $E$74, "u", IF(AND(OR($D$74 &lt;= Z$40, $D$74 &lt; AA$40), $E$74 &gt;= Z$40), $C$74, "")),IF(Z$40 = $F$74,"u",IF(AND(OR($D$74 &lt;= Z$40, $D$74 &lt; AA$40), $E$74 &gt;= Z$40), "C",""))))</f>
        <v/>
      </c>
    </row>
    <row r="75" spans="1:26" s="74" customFormat="1" ht="1.2" customHeight="1" x14ac:dyDescent="0.3">
      <c r="A75" s="64"/>
      <c r="B75" s="78"/>
      <c r="C75" s="78"/>
      <c r="D75" s="79"/>
      <c r="E75" s="79"/>
      <c r="F75" s="80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64"/>
    </row>
    <row r="76" spans="1:26" x14ac:dyDescent="0.3">
      <c r="A76" s="64"/>
      <c r="B76" s="78" t="str">
        <f ca="1">IF(OFFSET(Milestones!A$4,18,0)  = 0,"", OFFSET(Milestones!A$4,18,0) )</f>
        <v/>
      </c>
      <c r="C76" s="78" t="str">
        <f ca="1">IF(OFFSET(Milestones!B$4,18,0)  = 0,"", OFFSET(Milestones!B$4,18,0) )</f>
        <v/>
      </c>
      <c r="D76" s="79" t="str">
        <f ca="1">IF(OFFSET(Milestones!B$4,18,0)= "Cancelled", "", IF(OFFSET(Milestones!C$4,18,0) = 0,"", OFFSET(Milestones!C$4,18,0)))</f>
        <v/>
      </c>
      <c r="E76" s="79" t="str">
        <f ca="1">IF(OFFSET(Milestones!B$4,18,0)= "Cancelled", "", IF(OFFSET(Milestones!D$4,18,0) = 0,"", OFFSET(Milestones!D$4,18,0)))</f>
        <v/>
      </c>
      <c r="F76" s="80" t="str">
        <f ca="1">IF(OFFSET(Milestones!B$4,18,0)= "Cancelled", "", IF(OFFSET(Milestones!E$4,18,0) = 0,"", OFFSET(Milestones!E$4,18,0)))</f>
        <v/>
      </c>
      <c r="G76" s="81" t="str">
        <f ca="1">IF($E$76 = "", "",IF($F$76 = "", IF(G$40 = $E$76, "u", IF(AND(OR($D$76 &lt;= G$40, $D$76 &lt; H$40), $E$76 &gt;= G$40), $C$76, "")),IF(G$40 = $F$76,"u",IF(AND(OR($D$76 &lt;= G$40, $D$76 &lt; H$40), $F$76 &gt;= G$40), "C",""))))</f>
        <v/>
      </c>
      <c r="H76" s="81" t="str">
        <f t="shared" ref="H76:Y76" ca="1" si="25">IF($E$76 = "", "",IF($F$76 = "", IF(H$40 = $E$76, "u", IF(AND(OR($D$76 &lt;= H$40, $D$76 &lt; I$40), $E$76 &gt;= H$40), $C$76, "")),IF(H$40 = $F$76,"u",IF(AND(OR($D$76 &lt;= H$40, $D$76 &lt; I$40), $F$76 &gt;= H$40), "C",""))))</f>
        <v/>
      </c>
      <c r="I76" s="81" t="str">
        <f t="shared" ca="1" si="25"/>
        <v/>
      </c>
      <c r="J76" s="81" t="str">
        <f t="shared" ca="1" si="25"/>
        <v/>
      </c>
      <c r="K76" s="81" t="str">
        <f t="shared" ca="1" si="25"/>
        <v/>
      </c>
      <c r="L76" s="81" t="str">
        <f t="shared" ca="1" si="25"/>
        <v/>
      </c>
      <c r="M76" s="81" t="str">
        <f t="shared" ca="1" si="25"/>
        <v/>
      </c>
      <c r="N76" s="81" t="str">
        <f t="shared" ca="1" si="25"/>
        <v/>
      </c>
      <c r="O76" s="81" t="str">
        <f t="shared" ca="1" si="25"/>
        <v/>
      </c>
      <c r="P76" s="81" t="str">
        <f t="shared" ca="1" si="25"/>
        <v/>
      </c>
      <c r="Q76" s="81" t="str">
        <f t="shared" ca="1" si="25"/>
        <v/>
      </c>
      <c r="R76" s="81" t="str">
        <f t="shared" ca="1" si="25"/>
        <v/>
      </c>
      <c r="S76" s="81" t="str">
        <f t="shared" ca="1" si="25"/>
        <v/>
      </c>
      <c r="T76" s="81" t="str">
        <f t="shared" ca="1" si="25"/>
        <v/>
      </c>
      <c r="U76" s="81" t="str">
        <f t="shared" ca="1" si="25"/>
        <v/>
      </c>
      <c r="V76" s="81" t="str">
        <f t="shared" ca="1" si="25"/>
        <v/>
      </c>
      <c r="W76" s="81" t="str">
        <f t="shared" ca="1" si="25"/>
        <v/>
      </c>
      <c r="X76" s="81" t="str">
        <f t="shared" ca="1" si="25"/>
        <v/>
      </c>
      <c r="Y76" s="81" t="str">
        <f t="shared" ca="1" si="25"/>
        <v/>
      </c>
      <c r="Z76" s="81" t="str">
        <f t="shared" ref="Z76" ca="1" si="26">IF($E$76 = "", "",IF($F$76 = "", IF(Z$40 = $E$76, "u", IF(AND(OR($D$76 &lt;= Z$40, $D$76 &lt; AA$40), $E$76 &gt;= Z$40), $C$76, "")),IF(Z$40 = $F$76,"u",IF(AND(OR($D$76 &lt;= Z$40, $D$76 &lt; AA$40), $E$76 &gt;= Z$40), "C",""))))</f>
        <v/>
      </c>
    </row>
    <row r="77" spans="1:26" s="74" customFormat="1" ht="1.2" customHeight="1" x14ac:dyDescent="0.3">
      <c r="A77" s="64"/>
      <c r="B77" s="78"/>
      <c r="C77" s="78"/>
      <c r="D77" s="79"/>
      <c r="E77" s="79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64"/>
    </row>
    <row r="78" spans="1:26" ht="13.8" customHeight="1" x14ac:dyDescent="0.3">
      <c r="A78" s="64"/>
      <c r="B78" s="78" t="str">
        <f ca="1">IF(OFFSET(Milestones!A$4,19,0)  = 0,"", OFFSET(Milestones!A$4,19,0) )</f>
        <v/>
      </c>
      <c r="C78" s="78" t="str">
        <f ca="1">IF(OFFSET(Milestones!B$4,19,0)  = 0,"", OFFSET(Milestones!B$4,19,0) )</f>
        <v/>
      </c>
      <c r="D78" s="79" t="str">
        <f ca="1">IF(OFFSET(Milestones!B$4,19,0)= "Cancelled", "", IF(OFFSET(Milestones!C$4,19,0) = 0,"", OFFSET(Milestones!C$4,19,0)))</f>
        <v/>
      </c>
      <c r="E78" s="79" t="str">
        <f ca="1">IF(OFFSET(Milestones!B$4,19,0)= "Cancelled", "", IF(OFFSET(Milestones!D$4,19,0) = 0,"", OFFSET(Milestones!D$4,19,0)))</f>
        <v/>
      </c>
      <c r="F78" s="80" t="str">
        <f ca="1">IF(OFFSET(Milestones!B$4,19,0)= "Cancelled", "", IF(OFFSET(Milestones!E$4,19,0) = 0,"", OFFSET(Milestones!E$4,19,0)))</f>
        <v/>
      </c>
      <c r="G78" s="81" t="str">
        <f ca="1">IF($E$78 = "", "",IF($F$78 = "", IF(G$40 = $E$78, "u", IF(AND(OR($D$78 &lt;= G$40, $D$78 &lt; H$40), $E$78 &gt;= G$40), $C$78, "")),IF(G$40 = $F$78,"u",IF(AND(OR($D$78 &lt;= G$40, $D$78 &lt; H$40), $F$78 &gt;= G$40), "C",""))))</f>
        <v/>
      </c>
      <c r="H78" s="81" t="str">
        <f t="shared" ref="H78:Y78" ca="1" si="27">IF($E$78 = "", "",IF($F$78 = "", IF(H$40 = $E$78, "u", IF(AND(OR($D$78 &lt;= H$40, $D$78 &lt; I$40), $E$78 &gt;= H$40), $C$78, "")),IF(H$40 = $F$78,"u",IF(AND(OR($D$78 &lt;= H$40, $D$78 &lt; I$40), $F$78 &gt;= H$40), "C",""))))</f>
        <v/>
      </c>
      <c r="I78" s="81" t="str">
        <f t="shared" ca="1" si="27"/>
        <v/>
      </c>
      <c r="J78" s="81" t="str">
        <f t="shared" ca="1" si="27"/>
        <v/>
      </c>
      <c r="K78" s="81" t="str">
        <f t="shared" ca="1" si="27"/>
        <v/>
      </c>
      <c r="L78" s="81" t="str">
        <f t="shared" ca="1" si="27"/>
        <v/>
      </c>
      <c r="M78" s="81" t="str">
        <f t="shared" ca="1" si="27"/>
        <v/>
      </c>
      <c r="N78" s="81" t="str">
        <f t="shared" ca="1" si="27"/>
        <v/>
      </c>
      <c r="O78" s="81" t="str">
        <f t="shared" ca="1" si="27"/>
        <v/>
      </c>
      <c r="P78" s="81" t="str">
        <f t="shared" ca="1" si="27"/>
        <v/>
      </c>
      <c r="Q78" s="81" t="str">
        <f t="shared" ca="1" si="27"/>
        <v/>
      </c>
      <c r="R78" s="81" t="str">
        <f t="shared" ca="1" si="27"/>
        <v/>
      </c>
      <c r="S78" s="81" t="str">
        <f t="shared" ca="1" si="27"/>
        <v/>
      </c>
      <c r="T78" s="81" t="str">
        <f t="shared" ca="1" si="27"/>
        <v/>
      </c>
      <c r="U78" s="81" t="str">
        <f t="shared" ca="1" si="27"/>
        <v/>
      </c>
      <c r="V78" s="81" t="str">
        <f t="shared" ca="1" si="27"/>
        <v/>
      </c>
      <c r="W78" s="81" t="str">
        <f t="shared" ca="1" si="27"/>
        <v/>
      </c>
      <c r="X78" s="81" t="str">
        <f t="shared" ca="1" si="27"/>
        <v/>
      </c>
      <c r="Y78" s="81" t="str">
        <f t="shared" ca="1" si="27"/>
        <v/>
      </c>
      <c r="Z78" s="81" t="str">
        <f t="shared" ref="Z78" ca="1" si="28">IF($E$78 = "", "",IF($F$78 = "", IF(Z$40 = $E$78, "u", IF(AND(OR($D$78 &lt;= Z$40, $D$78 &lt; AA$40), $E$78 &gt;= Z$40), $C$78, "")),IF(Z$40 = $F$78,"u",IF(AND(OR($D$78 &lt;= Z$40, $D$78 &lt; AA$40), $E$78 &gt;= Z$40), "C",""))))</f>
        <v/>
      </c>
    </row>
    <row r="79" spans="1:26" s="74" customFormat="1" ht="1.2" customHeight="1" x14ac:dyDescent="0.3">
      <c r="A79" s="64"/>
      <c r="B79" s="78"/>
      <c r="C79" s="78"/>
      <c r="D79" s="79"/>
      <c r="E79" s="79"/>
      <c r="F79" s="80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64"/>
    </row>
    <row r="80" spans="1:26" x14ac:dyDescent="0.3">
      <c r="A80" s="64"/>
      <c r="B80" s="78" t="str">
        <f ca="1">IF(OFFSET(Milestones!A$4,20,0)  = 0,"", OFFSET(Milestones!A$4,20,0) )</f>
        <v/>
      </c>
      <c r="C80" s="78" t="str">
        <f ca="1">IF(OFFSET(Milestones!B$4,20,0)  = 0,"", OFFSET(Milestones!B$4,20,0) )</f>
        <v/>
      </c>
      <c r="D80" s="79" t="str">
        <f ca="1">IF(OFFSET(Milestones!B$4,20,0)= "Cancelled", "", IF(OFFSET(Milestones!C$4,20,0) = 0,"", OFFSET(Milestones!C$4,20,0)))</f>
        <v/>
      </c>
      <c r="E80" s="79" t="str">
        <f ca="1">IF(OFFSET(Milestones!B$4,20,0)= "Cancelled", "", IF(OFFSET(Milestones!D$4,20,0) = 0,"", OFFSET(Milestones!D$4,20,0)))</f>
        <v/>
      </c>
      <c r="F80" s="80" t="str">
        <f ca="1">IF(OFFSET(Milestones!B$4,20,0)= "Cancelled", "", IF(OFFSET(Milestones!E$4,20,0) = 0,"", OFFSET(Milestones!E$4,20,0)))</f>
        <v/>
      </c>
      <c r="G80" s="81" t="str">
        <f ca="1">IF($E$80 = "", "",IF($F$80 = "", IF(G$40 = $E$80, "u", IF(AND(OR($D$80 &lt;= G$40, $D$80 &lt; H$40), $E$80 &gt;= G$40), $C$80, "")),IF(G$40 = $F$80,"u",IF(AND(OR($D$80 &lt;= G$40, $D$80 &lt; H$40), $F$80 &gt;= G$40), "C",""))))</f>
        <v/>
      </c>
      <c r="H80" s="81" t="str">
        <f t="shared" ref="H80:Y80" ca="1" si="29">IF($E$80 = "", "",IF($F$80 = "", IF(H$40 = $E$80, "u", IF(AND(OR($D$80 &lt;= H$40, $D$80 &lt; I$40), $E$80 &gt;= H$40), $C$80, "")),IF(H$40 = $F$80,"u",IF(AND(OR($D$80 &lt;= H$40, $D$80 &lt; I$40), $F$80 &gt;= H$40), "C",""))))</f>
        <v/>
      </c>
      <c r="I80" s="81" t="str">
        <f t="shared" ca="1" si="29"/>
        <v/>
      </c>
      <c r="J80" s="81" t="str">
        <f t="shared" ca="1" si="29"/>
        <v/>
      </c>
      <c r="K80" s="81" t="str">
        <f t="shared" ca="1" si="29"/>
        <v/>
      </c>
      <c r="L80" s="81" t="str">
        <f t="shared" ca="1" si="29"/>
        <v/>
      </c>
      <c r="M80" s="81" t="str">
        <f t="shared" ca="1" si="29"/>
        <v/>
      </c>
      <c r="N80" s="81" t="str">
        <f t="shared" ca="1" si="29"/>
        <v/>
      </c>
      <c r="O80" s="81" t="str">
        <f t="shared" ca="1" si="29"/>
        <v/>
      </c>
      <c r="P80" s="81" t="str">
        <f t="shared" ca="1" si="29"/>
        <v/>
      </c>
      <c r="Q80" s="81" t="str">
        <f t="shared" ca="1" si="29"/>
        <v/>
      </c>
      <c r="R80" s="81" t="str">
        <f t="shared" ca="1" si="29"/>
        <v/>
      </c>
      <c r="S80" s="81" t="str">
        <f t="shared" ca="1" si="29"/>
        <v/>
      </c>
      <c r="T80" s="81" t="str">
        <f t="shared" ca="1" si="29"/>
        <v/>
      </c>
      <c r="U80" s="81" t="str">
        <f t="shared" ca="1" si="29"/>
        <v/>
      </c>
      <c r="V80" s="81" t="str">
        <f t="shared" ca="1" si="29"/>
        <v/>
      </c>
      <c r="W80" s="81" t="str">
        <f t="shared" ca="1" si="29"/>
        <v/>
      </c>
      <c r="X80" s="81" t="str">
        <f t="shared" ca="1" si="29"/>
        <v/>
      </c>
      <c r="Y80" s="81" t="str">
        <f t="shared" ca="1" si="29"/>
        <v/>
      </c>
      <c r="Z80" s="81" t="str">
        <f t="shared" ref="Z80" ca="1" si="30">IF($E$80 = "", "",IF($F$80 = "", IF(Z$40 = $E$80, "u", IF(AND(OR($D$80 &lt;= Z$40, $D$80 &lt; AA$40), $E$80 &gt;= Z$40), $C$80, "")),IF(Z$40 = $F$80,"u",IF(AND(OR($D$80 &lt;= Z$40, $D$80 &lt; AA$40), $E$80 &gt;= Z$40), "C",""))))</f>
        <v/>
      </c>
    </row>
    <row r="81" spans="1:26" s="74" customFormat="1" ht="1.2" customHeight="1" x14ac:dyDescent="0.3">
      <c r="A81" s="64"/>
      <c r="B81" s="78"/>
      <c r="C81" s="78"/>
      <c r="D81" s="79"/>
      <c r="E81" s="79"/>
      <c r="F81" s="80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64"/>
    </row>
    <row r="82" spans="1:26" x14ac:dyDescent="0.3">
      <c r="A82" s="64"/>
      <c r="B82" s="78" t="str">
        <f ca="1">IF(OFFSET(Milestones!A$4,21,0)  = 0,"", OFFSET(Milestones!A$4,21,0) )</f>
        <v/>
      </c>
      <c r="C82" s="78" t="str">
        <f ca="1">IF(OFFSET(Milestones!B$4,21,0)  = 0,"", OFFSET(Milestones!B$4,21,0) )</f>
        <v/>
      </c>
      <c r="D82" s="79" t="str">
        <f ca="1">IF(OFFSET(Milestones!B$4,21,0)= "Cancelled", "", IF(OFFSET(Milestones!C$4,21,0) = 0,"", OFFSET(Milestones!C$4,21,0)))</f>
        <v/>
      </c>
      <c r="E82" s="79" t="str">
        <f ca="1">IF(OFFSET(Milestones!B$4,21,0)= "Cancelled", "", IF(OFFSET(Milestones!D$4,21,0) = 0,"", OFFSET(Milestones!D$4,21,0)))</f>
        <v/>
      </c>
      <c r="F82" s="80" t="str">
        <f ca="1">IF(OFFSET(Milestones!B$4,21,0)= "Cancelled", "", IF(OFFSET(Milestones!E$4,21,0) = 0,"", OFFSET(Milestones!E$4,21,0)))</f>
        <v/>
      </c>
      <c r="G82" s="81" t="str">
        <f ca="1">IF($E$82 = "", "",IF($F$82 = "", IF(G$40 = $E$82, "u", IF(AND(OR($D$82 &lt;= G$40, $D$82 &lt; H$40), $E$82 &gt;= G$40), $C$82, "")),IF(G$40 = $F$82,"u",IF(AND(OR($D$82 &lt;= G$40, $D$82 &lt; H$40), $F$82 &gt;= G$40), "C",""))))</f>
        <v/>
      </c>
      <c r="H82" s="81" t="str">
        <f t="shared" ref="H82:Y82" ca="1" si="31">IF($E$82 = "", "",IF($F$82 = "", IF(H$40 = $E$82, "u", IF(AND(OR($D$82 &lt;= H$40, $D$82 &lt; I$40), $E$82 &gt;= H$40), $C$82, "")),IF(H$40 = $F$82,"u",IF(AND(OR($D$82 &lt;= H$40, $D$82 &lt; I$40), $F$82 &gt;= H$40), "C",""))))</f>
        <v/>
      </c>
      <c r="I82" s="81" t="str">
        <f t="shared" ca="1" si="31"/>
        <v/>
      </c>
      <c r="J82" s="81" t="str">
        <f t="shared" ca="1" si="31"/>
        <v/>
      </c>
      <c r="K82" s="81" t="str">
        <f t="shared" ca="1" si="31"/>
        <v/>
      </c>
      <c r="L82" s="81" t="str">
        <f t="shared" ca="1" si="31"/>
        <v/>
      </c>
      <c r="M82" s="81" t="str">
        <f t="shared" ca="1" si="31"/>
        <v/>
      </c>
      <c r="N82" s="81" t="str">
        <f t="shared" ca="1" si="31"/>
        <v/>
      </c>
      <c r="O82" s="81" t="str">
        <f t="shared" ca="1" si="31"/>
        <v/>
      </c>
      <c r="P82" s="81" t="str">
        <f t="shared" ca="1" si="31"/>
        <v/>
      </c>
      <c r="Q82" s="81" t="str">
        <f t="shared" ca="1" si="31"/>
        <v/>
      </c>
      <c r="R82" s="81" t="str">
        <f t="shared" ca="1" si="31"/>
        <v/>
      </c>
      <c r="S82" s="81" t="str">
        <f t="shared" ca="1" si="31"/>
        <v/>
      </c>
      <c r="T82" s="81" t="str">
        <f t="shared" ca="1" si="31"/>
        <v/>
      </c>
      <c r="U82" s="81" t="str">
        <f t="shared" ca="1" si="31"/>
        <v/>
      </c>
      <c r="V82" s="81" t="str">
        <f t="shared" ca="1" si="31"/>
        <v/>
      </c>
      <c r="W82" s="81" t="str">
        <f t="shared" ca="1" si="31"/>
        <v/>
      </c>
      <c r="X82" s="81" t="str">
        <f t="shared" ca="1" si="31"/>
        <v/>
      </c>
      <c r="Y82" s="81" t="str">
        <f t="shared" ca="1" si="31"/>
        <v/>
      </c>
      <c r="Z82" s="81" t="str">
        <f t="shared" ref="Z82" ca="1" si="32">IF($E$82 = "", "",IF($F$82 = "", IF(Z$40 = $E$82, "u", IF(AND(OR($D$82 &lt;= Z$40, $D$82 &lt; AA$40), $E$82 &gt;= Z$40), $C$82, "")),IF(Z$40 = $F$82,"u",IF(AND(OR($D$82 &lt;= Z$40, $D$82 &lt; AA$40), $E$82 &gt;= Z$40), "C",""))))</f>
        <v/>
      </c>
    </row>
    <row r="83" spans="1:26" s="74" customFormat="1" ht="1.2" customHeight="1" x14ac:dyDescent="0.3">
      <c r="A83" s="64"/>
      <c r="B83" s="78"/>
      <c r="C83" s="78"/>
      <c r="D83" s="79"/>
      <c r="E83" s="79"/>
      <c r="F83" s="80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64"/>
    </row>
    <row r="84" spans="1:26" x14ac:dyDescent="0.3">
      <c r="A84" s="64"/>
      <c r="B84" s="78" t="str">
        <f ca="1">IF(OFFSET(Milestones!A$4,22,0)  = 0,"", OFFSET(Milestones!A$4,22,0) )</f>
        <v/>
      </c>
      <c r="C84" s="78" t="str">
        <f ca="1">IF(OFFSET(Milestones!B$4,22,0)  = 0,"", OFFSET(Milestones!B$4,22,0) )</f>
        <v/>
      </c>
      <c r="D84" s="79" t="str">
        <f ca="1">IF(OFFSET(Milestones!B$4,22,0)= "Cancelled", "", IF(OFFSET(Milestones!C$4,22,0) = 0,"", OFFSET(Milestones!C$4,22,0)))</f>
        <v/>
      </c>
      <c r="E84" s="79" t="str">
        <f ca="1">IF(OFFSET(Milestones!B$4,22,0)= "Cancelled", "", IF(OFFSET(Milestones!D$4,22,0) = 0,"", OFFSET(Milestones!D$4,22,0)))</f>
        <v/>
      </c>
      <c r="F84" s="80" t="str">
        <f ca="1">IF(OFFSET(Milestones!B$4,22,0)= "Cancelled", "", IF(OFFSET(Milestones!E$4,22,0) = 0,"", OFFSET(Milestones!E$4,22,0)))</f>
        <v/>
      </c>
      <c r="G84" s="81" t="str">
        <f ca="1">IF($E$84 = "", "",IF($F$84 = "", IF(G$40 = $E$84, "u", IF(AND(OR($D$84 &lt;= G$40, $D$84 &lt; H$40), $E$84 &gt;= G$40), $C$84, "")),IF(G$40 = $F$84,"u",IF(AND(OR($D$84 &lt;= G$40, $D$84 &lt; H$40), $F$84 &gt;= G$40), "C",""))))</f>
        <v/>
      </c>
      <c r="H84" s="81" t="str">
        <f t="shared" ref="H84:Y84" ca="1" si="33">IF($E$84 = "", "",IF($F$84 = "", IF(H$40 = $E$84, "u", IF(AND(OR($D$84 &lt;= H$40, $D$84 &lt; I$40), $E$84 &gt;= H$40), $C$84, "")),IF(H$40 = $F$84,"u",IF(AND(OR($D$84 &lt;= H$40, $D$84 &lt; I$40), $F$84 &gt;= H$40), "C",""))))</f>
        <v/>
      </c>
      <c r="I84" s="81" t="str">
        <f t="shared" ca="1" si="33"/>
        <v/>
      </c>
      <c r="J84" s="81" t="str">
        <f t="shared" ca="1" si="33"/>
        <v/>
      </c>
      <c r="K84" s="81" t="str">
        <f t="shared" ca="1" si="33"/>
        <v/>
      </c>
      <c r="L84" s="81" t="str">
        <f t="shared" ca="1" si="33"/>
        <v/>
      </c>
      <c r="M84" s="81" t="str">
        <f t="shared" ca="1" si="33"/>
        <v/>
      </c>
      <c r="N84" s="81" t="str">
        <f t="shared" ca="1" si="33"/>
        <v/>
      </c>
      <c r="O84" s="81" t="str">
        <f t="shared" ca="1" si="33"/>
        <v/>
      </c>
      <c r="P84" s="81" t="str">
        <f t="shared" ca="1" si="33"/>
        <v/>
      </c>
      <c r="Q84" s="81" t="str">
        <f t="shared" ca="1" si="33"/>
        <v/>
      </c>
      <c r="R84" s="81" t="str">
        <f t="shared" ca="1" si="33"/>
        <v/>
      </c>
      <c r="S84" s="81" t="str">
        <f t="shared" ca="1" si="33"/>
        <v/>
      </c>
      <c r="T84" s="81" t="str">
        <f t="shared" ca="1" si="33"/>
        <v/>
      </c>
      <c r="U84" s="81" t="str">
        <f t="shared" ca="1" si="33"/>
        <v/>
      </c>
      <c r="V84" s="81" t="str">
        <f t="shared" ca="1" si="33"/>
        <v/>
      </c>
      <c r="W84" s="81" t="str">
        <f t="shared" ca="1" si="33"/>
        <v/>
      </c>
      <c r="X84" s="81" t="str">
        <f t="shared" ca="1" si="33"/>
        <v/>
      </c>
      <c r="Y84" s="81" t="str">
        <f t="shared" ca="1" si="33"/>
        <v/>
      </c>
      <c r="Z84" s="81" t="str">
        <f t="shared" ref="Z84" ca="1" si="34">IF($E$84 = "", "",IF($F$84 = "", IF(Z$40 = $E$84, "u", IF(AND(OR($D$84 &lt;= Z$40, $D$84 &lt; AA$40), $E$84 &gt;= Z$40), $C$84, "")),IF(Z$40 = $F$84,"u",IF(AND(OR($D$84 &lt;= Z$40, $D$84 &lt; AA$40), $E$84 &gt;= Z$40), "C",""))))</f>
        <v/>
      </c>
    </row>
    <row r="85" spans="1:26" s="74" customFormat="1" ht="1.2" customHeight="1" x14ac:dyDescent="0.3">
      <c r="A85" s="64"/>
      <c r="B85" s="78"/>
      <c r="C85" s="78"/>
      <c r="D85" s="78"/>
      <c r="E85" s="83"/>
      <c r="F85" s="83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64"/>
    </row>
    <row r="86" spans="1:26" x14ac:dyDescent="0.3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s="74" customFormat="1" ht="1.2" customHeight="1" x14ac:dyDescent="0.3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</sheetData>
  <mergeCells count="9">
    <mergeCell ref="I10:K10"/>
    <mergeCell ref="B39:E39"/>
    <mergeCell ref="G35:H35"/>
    <mergeCell ref="B4:G8"/>
    <mergeCell ref="B10:G14"/>
    <mergeCell ref="B35:E35"/>
    <mergeCell ref="B36:E36"/>
    <mergeCell ref="B37:E37"/>
    <mergeCell ref="B38:E38"/>
  </mergeCells>
  <conditionalFormatting sqref="I10">
    <cfRule type="cellIs" dxfId="274" priority="84" operator="equal">
      <formula>"Not Started"</formula>
    </cfRule>
    <cfRule type="cellIs" dxfId="273" priority="85" operator="equal">
      <formula>"On Hold"</formula>
    </cfRule>
    <cfRule type="cellIs" dxfId="272" priority="86" operator="equal">
      <formula>"Complete"</formula>
    </cfRule>
    <cfRule type="cellIs" dxfId="271" priority="87" operator="equal">
      <formula>"Red"</formula>
    </cfRule>
    <cfRule type="cellIs" dxfId="270" priority="88" operator="equal">
      <formula>"Amber"</formula>
    </cfRule>
    <cfRule type="cellIs" dxfId="269" priority="89" operator="equal">
      <formula>"Green"</formula>
    </cfRule>
  </conditionalFormatting>
  <conditionalFormatting sqref="C17:D27">
    <cfRule type="cellIs" dxfId="268" priority="78" operator="equal">
      <formula>"Cancelled"</formula>
    </cfRule>
    <cfRule type="cellIs" dxfId="267" priority="79" operator="equal">
      <formula>"Pre-Sales"</formula>
    </cfRule>
    <cfRule type="cellIs" dxfId="266" priority="80" operator="equal">
      <formula>"Not Started"</formula>
    </cfRule>
    <cfRule type="cellIs" dxfId="265" priority="81" operator="equal">
      <formula>"On Hold"</formula>
    </cfRule>
    <cfRule type="cellIs" dxfId="264" priority="82" operator="equal">
      <formula>"Complete"</formula>
    </cfRule>
    <cfRule type="cellIs" dxfId="263" priority="83" operator="equal">
      <formula>"In Progress"</formula>
    </cfRule>
  </conditionalFormatting>
  <conditionalFormatting sqref="G38:Y38">
    <cfRule type="cellIs" dxfId="262" priority="77" operator="equal">
      <formula>"ê"</formula>
    </cfRule>
  </conditionalFormatting>
  <conditionalFormatting sqref="G85:Y85 G42:G84">
    <cfRule type="cellIs" dxfId="261" priority="61" operator="equal">
      <formula>"Cancelled"</formula>
    </cfRule>
    <cfRule type="cellIs" dxfId="260" priority="72" operator="equal">
      <formula>"C"</formula>
    </cfRule>
    <cfRule type="cellIs" dxfId="259" priority="73" operator="equal">
      <formula>"u"</formula>
    </cfRule>
    <cfRule type="cellIs" dxfId="258" priority="74" operator="equal">
      <formula>"Green"</formula>
    </cfRule>
    <cfRule type="cellIs" dxfId="257" priority="75" operator="equal">
      <formula>"Amber"</formula>
    </cfRule>
    <cfRule type="cellIs" dxfId="256" priority="76" operator="equal">
      <formula>"Red"</formula>
    </cfRule>
  </conditionalFormatting>
  <conditionalFormatting sqref="C85:D85 C42:C84">
    <cfRule type="cellIs" dxfId="255" priority="62" operator="equal">
      <formula>"Cancelled"</formula>
    </cfRule>
    <cfRule type="cellIs" dxfId="254" priority="63" operator="equal">
      <formula>"Complete"</formula>
    </cfRule>
    <cfRule type="cellIs" dxfId="253" priority="64" operator="equal">
      <formula>"Amber"</formula>
    </cfRule>
    <cfRule type="cellIs" dxfId="252" priority="65" operator="equal">
      <formula>"Green"</formula>
    </cfRule>
    <cfRule type="cellIs" dxfId="251" priority="66" operator="equal">
      <formula>"Red"</formula>
    </cfRule>
  </conditionalFormatting>
  <conditionalFormatting sqref="Z70">
    <cfRule type="cellIs" dxfId="250" priority="55" operator="equal">
      <formula>"Cancelled"</formula>
    </cfRule>
    <cfRule type="cellIs" dxfId="249" priority="56" operator="equal">
      <formula>"C"</formula>
    </cfRule>
    <cfRule type="cellIs" dxfId="248" priority="57" operator="equal">
      <formula>"u"</formula>
    </cfRule>
    <cfRule type="cellIs" dxfId="247" priority="58" operator="equal">
      <formula>"Green"</formula>
    </cfRule>
    <cfRule type="cellIs" dxfId="246" priority="59" operator="equal">
      <formula>"Amber"</formula>
    </cfRule>
    <cfRule type="cellIs" dxfId="245" priority="60" operator="equal">
      <formula>"Red"</formula>
    </cfRule>
  </conditionalFormatting>
  <conditionalFormatting sqref="Z72">
    <cfRule type="cellIs" dxfId="244" priority="49" operator="equal">
      <formula>"Cancelled"</formula>
    </cfRule>
    <cfRule type="cellIs" dxfId="243" priority="50" operator="equal">
      <formula>"C"</formula>
    </cfRule>
    <cfRule type="cellIs" dxfId="242" priority="51" operator="equal">
      <formula>"u"</formula>
    </cfRule>
    <cfRule type="cellIs" dxfId="241" priority="52" operator="equal">
      <formula>"Green"</formula>
    </cfRule>
    <cfRule type="cellIs" dxfId="240" priority="53" operator="equal">
      <formula>"Amber"</formula>
    </cfRule>
    <cfRule type="cellIs" dxfId="239" priority="54" operator="equal">
      <formula>"Red"</formula>
    </cfRule>
  </conditionalFormatting>
  <conditionalFormatting sqref="Z74">
    <cfRule type="cellIs" dxfId="238" priority="43" operator="equal">
      <formula>"Cancelled"</formula>
    </cfRule>
    <cfRule type="cellIs" dxfId="237" priority="44" operator="equal">
      <formula>"C"</formula>
    </cfRule>
    <cfRule type="cellIs" dxfId="236" priority="45" operator="equal">
      <formula>"u"</formula>
    </cfRule>
    <cfRule type="cellIs" dxfId="235" priority="46" operator="equal">
      <formula>"Green"</formula>
    </cfRule>
    <cfRule type="cellIs" dxfId="234" priority="47" operator="equal">
      <formula>"Amber"</formula>
    </cfRule>
    <cfRule type="cellIs" dxfId="233" priority="48" operator="equal">
      <formula>"Red"</formula>
    </cfRule>
  </conditionalFormatting>
  <conditionalFormatting sqref="Z76">
    <cfRule type="cellIs" dxfId="232" priority="37" operator="equal">
      <formula>"Cancelled"</formula>
    </cfRule>
    <cfRule type="cellIs" dxfId="231" priority="38" operator="equal">
      <formula>"C"</formula>
    </cfRule>
    <cfRule type="cellIs" dxfId="230" priority="39" operator="equal">
      <formula>"u"</formula>
    </cfRule>
    <cfRule type="cellIs" dxfId="229" priority="40" operator="equal">
      <formula>"Green"</formula>
    </cfRule>
    <cfRule type="cellIs" dxfId="228" priority="41" operator="equal">
      <formula>"Amber"</formula>
    </cfRule>
    <cfRule type="cellIs" dxfId="227" priority="42" operator="equal">
      <formula>"Red"</formula>
    </cfRule>
  </conditionalFormatting>
  <conditionalFormatting sqref="Z78">
    <cfRule type="cellIs" dxfId="226" priority="31" operator="equal">
      <formula>"Cancelled"</formula>
    </cfRule>
    <cfRule type="cellIs" dxfId="225" priority="32" operator="equal">
      <formula>"C"</formula>
    </cfRule>
    <cfRule type="cellIs" dxfId="224" priority="33" operator="equal">
      <formula>"u"</formula>
    </cfRule>
    <cfRule type="cellIs" dxfId="223" priority="34" operator="equal">
      <formula>"Green"</formula>
    </cfRule>
    <cfRule type="cellIs" dxfId="222" priority="35" operator="equal">
      <formula>"Amber"</formula>
    </cfRule>
    <cfRule type="cellIs" dxfId="221" priority="36" operator="equal">
      <formula>"Red"</formula>
    </cfRule>
  </conditionalFormatting>
  <conditionalFormatting sqref="Z80">
    <cfRule type="cellIs" dxfId="220" priority="25" operator="equal">
      <formula>"Cancelled"</formula>
    </cfRule>
    <cfRule type="cellIs" dxfId="219" priority="26" operator="equal">
      <formula>"C"</formula>
    </cfRule>
    <cfRule type="cellIs" dxfId="218" priority="27" operator="equal">
      <formula>"u"</formula>
    </cfRule>
    <cfRule type="cellIs" dxfId="217" priority="28" operator="equal">
      <formula>"Green"</formula>
    </cfRule>
    <cfRule type="cellIs" dxfId="216" priority="29" operator="equal">
      <formula>"Amber"</formula>
    </cfRule>
    <cfRule type="cellIs" dxfId="215" priority="30" operator="equal">
      <formula>"Red"</formula>
    </cfRule>
  </conditionalFormatting>
  <conditionalFormatting sqref="Z82">
    <cfRule type="cellIs" dxfId="214" priority="19" operator="equal">
      <formula>"Cancelled"</formula>
    </cfRule>
    <cfRule type="cellIs" dxfId="213" priority="20" operator="equal">
      <formula>"C"</formula>
    </cfRule>
    <cfRule type="cellIs" dxfId="212" priority="21" operator="equal">
      <formula>"u"</formula>
    </cfRule>
    <cfRule type="cellIs" dxfId="211" priority="22" operator="equal">
      <formula>"Green"</formula>
    </cfRule>
    <cfRule type="cellIs" dxfId="210" priority="23" operator="equal">
      <formula>"Amber"</formula>
    </cfRule>
    <cfRule type="cellIs" dxfId="209" priority="24" operator="equal">
      <formula>"Red"</formula>
    </cfRule>
  </conditionalFormatting>
  <conditionalFormatting sqref="Z84">
    <cfRule type="cellIs" dxfId="208" priority="13" operator="equal">
      <formula>"Cancelled"</formula>
    </cfRule>
    <cfRule type="cellIs" dxfId="207" priority="14" operator="equal">
      <formula>"C"</formula>
    </cfRule>
    <cfRule type="cellIs" dxfId="206" priority="15" operator="equal">
      <formula>"u"</formula>
    </cfRule>
    <cfRule type="cellIs" dxfId="205" priority="16" operator="equal">
      <formula>"Green"</formula>
    </cfRule>
    <cfRule type="cellIs" dxfId="204" priority="17" operator="equal">
      <formula>"Amber"</formula>
    </cfRule>
    <cfRule type="cellIs" dxfId="203" priority="18" operator="equal">
      <formula>"Red"</formula>
    </cfRule>
  </conditionalFormatting>
  <conditionalFormatting sqref="H41:Y41">
    <cfRule type="cellIs" dxfId="202" priority="7" operator="equal">
      <formula>"Cancelled"</formula>
    </cfRule>
    <cfRule type="cellIs" dxfId="201" priority="8" operator="equal">
      <formula>"C"</formula>
    </cfRule>
    <cfRule type="cellIs" dxfId="200" priority="9" operator="equal">
      <formula>"u"</formula>
    </cfRule>
    <cfRule type="cellIs" dxfId="199" priority="10" operator="equal">
      <formula>"Green"</formula>
    </cfRule>
    <cfRule type="cellIs" dxfId="198" priority="11" operator="equal">
      <formula>"Amber"</formula>
    </cfRule>
    <cfRule type="cellIs" dxfId="197" priority="12" operator="equal">
      <formula>"Red"</formula>
    </cfRule>
  </conditionalFormatting>
  <conditionalFormatting sqref="H42:Y84">
    <cfRule type="cellIs" dxfId="196" priority="1" operator="equal">
      <formula>"Cancelled"</formula>
    </cfRule>
    <cfRule type="cellIs" dxfId="195" priority="2" operator="equal">
      <formula>"C"</formula>
    </cfRule>
    <cfRule type="cellIs" dxfId="194" priority="3" operator="equal">
      <formula>"u"</formula>
    </cfRule>
    <cfRule type="cellIs" dxfId="193" priority="4" operator="equal">
      <formula>"Green"</formula>
    </cfRule>
    <cfRule type="cellIs" dxfId="192" priority="5" operator="equal">
      <formula>"Amber"</formula>
    </cfRule>
    <cfRule type="cellIs" dxfId="191" priority="6" operator="equal">
      <formula>"Red"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Lists!$G$2:$G$7</xm:f>
          </x14:formula1>
          <xm:sqref>I10</xm:sqref>
        </x14:dataValidation>
        <x14:dataValidation type="list" allowBlank="1" showInputMessage="1" showErrorMessage="1">
          <x14:formula1>
            <xm:f>Lists!$B$3:$B$8</xm:f>
          </x14:formula1>
          <xm:sqref>C17:D27</xm:sqref>
        </x14:dataValidation>
        <x14:dataValidation type="list" allowBlank="1" showInputMessage="1" showErrorMessage="1">
          <x14:formula1>
            <xm:f>Lists!$L$2:$L$14</xm:f>
          </x14:formula1>
          <xm:sqref>G35:H35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L14"/>
  <sheetViews>
    <sheetView workbookViewId="0">
      <selection activeCell="L1" sqref="L1:L14"/>
    </sheetView>
  </sheetViews>
  <sheetFormatPr defaultRowHeight="14.4" x14ac:dyDescent="0.3"/>
  <sheetData>
    <row r="1" spans="2:12" x14ac:dyDescent="0.3">
      <c r="B1" t="s">
        <v>5</v>
      </c>
      <c r="D1" t="s">
        <v>6</v>
      </c>
      <c r="F1" t="s">
        <v>1</v>
      </c>
      <c r="G1" t="s">
        <v>7</v>
      </c>
      <c r="H1" t="s">
        <v>8</v>
      </c>
      <c r="J1" t="s">
        <v>9</v>
      </c>
      <c r="L1" t="s">
        <v>10</v>
      </c>
    </row>
    <row r="2" spans="2:12" x14ac:dyDescent="0.3">
      <c r="B2" t="s">
        <v>11</v>
      </c>
      <c r="C2" t="s">
        <v>2</v>
      </c>
      <c r="D2" t="s">
        <v>12</v>
      </c>
      <c r="E2" t="s">
        <v>13</v>
      </c>
      <c r="F2" t="s">
        <v>11</v>
      </c>
      <c r="G2" t="s">
        <v>14</v>
      </c>
      <c r="H2" t="s">
        <v>15</v>
      </c>
      <c r="J2" t="s">
        <v>16</v>
      </c>
      <c r="L2" t="s">
        <v>17</v>
      </c>
    </row>
    <row r="3" spans="2:12" x14ac:dyDescent="0.3">
      <c r="B3" t="s">
        <v>18</v>
      </c>
      <c r="C3" t="s">
        <v>14</v>
      </c>
      <c r="D3" t="s">
        <v>19</v>
      </c>
      <c r="E3" t="s">
        <v>20</v>
      </c>
      <c r="F3" t="s">
        <v>14</v>
      </c>
      <c r="G3" t="s">
        <v>21</v>
      </c>
      <c r="H3" t="s">
        <v>22</v>
      </c>
      <c r="J3" t="s">
        <v>23</v>
      </c>
      <c r="L3" t="s">
        <v>24</v>
      </c>
    </row>
    <row r="4" spans="2:12" x14ac:dyDescent="0.3">
      <c r="B4" t="s">
        <v>25</v>
      </c>
      <c r="C4" t="s">
        <v>26</v>
      </c>
      <c r="D4" t="s">
        <v>27</v>
      </c>
      <c r="E4" t="s">
        <v>28</v>
      </c>
      <c r="F4" t="s">
        <v>26</v>
      </c>
      <c r="G4" t="s">
        <v>26</v>
      </c>
      <c r="H4" t="s">
        <v>29</v>
      </c>
      <c r="L4" t="s">
        <v>30</v>
      </c>
    </row>
    <row r="5" spans="2:12" x14ac:dyDescent="0.3">
      <c r="B5" t="s">
        <v>29</v>
      </c>
      <c r="C5" t="s">
        <v>21</v>
      </c>
      <c r="D5" t="s">
        <v>31</v>
      </c>
      <c r="E5" t="s">
        <v>32</v>
      </c>
      <c r="F5" t="s">
        <v>21</v>
      </c>
      <c r="G5" t="s">
        <v>25</v>
      </c>
      <c r="H5" t="s">
        <v>33</v>
      </c>
      <c r="L5" t="s">
        <v>34</v>
      </c>
    </row>
    <row r="6" spans="2:12" x14ac:dyDescent="0.3">
      <c r="B6" t="s">
        <v>35</v>
      </c>
      <c r="D6" t="s">
        <v>36</v>
      </c>
      <c r="F6" t="s">
        <v>25</v>
      </c>
      <c r="G6" t="s">
        <v>29</v>
      </c>
      <c r="L6" t="s">
        <v>37</v>
      </c>
    </row>
    <row r="7" spans="2:12" x14ac:dyDescent="0.3">
      <c r="B7" t="s">
        <v>38</v>
      </c>
      <c r="D7" t="s">
        <v>39</v>
      </c>
      <c r="F7" t="s">
        <v>33</v>
      </c>
      <c r="G7" t="s">
        <v>35</v>
      </c>
      <c r="L7" t="s">
        <v>40</v>
      </c>
    </row>
    <row r="8" spans="2:12" x14ac:dyDescent="0.3">
      <c r="B8" t="s">
        <v>33</v>
      </c>
      <c r="D8" t="s">
        <v>41</v>
      </c>
      <c r="F8" t="s">
        <v>26</v>
      </c>
      <c r="L8" t="s">
        <v>42</v>
      </c>
    </row>
    <row r="9" spans="2:12" x14ac:dyDescent="0.3">
      <c r="L9" t="s">
        <v>43</v>
      </c>
    </row>
    <row r="10" spans="2:12" x14ac:dyDescent="0.3">
      <c r="L10" t="s">
        <v>44</v>
      </c>
    </row>
    <row r="11" spans="2:12" x14ac:dyDescent="0.3">
      <c r="L11" t="s">
        <v>45</v>
      </c>
    </row>
    <row r="12" spans="2:12" x14ac:dyDescent="0.3">
      <c r="L12" t="s">
        <v>46</v>
      </c>
    </row>
    <row r="13" spans="2:12" x14ac:dyDescent="0.3">
      <c r="L13" t="s">
        <v>47</v>
      </c>
    </row>
    <row r="14" spans="2:12" x14ac:dyDescent="0.3">
      <c r="L14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4:L25"/>
  <sheetViews>
    <sheetView topLeftCell="A4" workbookViewId="0">
      <selection activeCell="E22" sqref="E21:E22"/>
    </sheetView>
  </sheetViews>
  <sheetFormatPr defaultRowHeight="14.4" x14ac:dyDescent="0.3"/>
  <cols>
    <col min="1" max="1" width="34.6640625" bestFit="1" customWidth="1"/>
    <col min="11" max="11" width="11.77734375" customWidth="1"/>
    <col min="12" max="12" width="9.44140625" customWidth="1"/>
  </cols>
  <sheetData>
    <row r="4" spans="1:12" x14ac:dyDescent="0.3">
      <c r="A4" t="s">
        <v>94</v>
      </c>
      <c r="D4" t="s">
        <v>6</v>
      </c>
      <c r="G4" t="s">
        <v>97</v>
      </c>
      <c r="J4" t="s">
        <v>98</v>
      </c>
    </row>
    <row r="5" spans="1:12" x14ac:dyDescent="0.3">
      <c r="A5" t="s">
        <v>95</v>
      </c>
      <c r="B5" t="s">
        <v>11</v>
      </c>
      <c r="D5" t="s">
        <v>11</v>
      </c>
      <c r="E5" t="s">
        <v>6</v>
      </c>
      <c r="G5" t="s">
        <v>95</v>
      </c>
      <c r="H5" t="s">
        <v>2</v>
      </c>
      <c r="J5" t="s">
        <v>98</v>
      </c>
      <c r="K5" t="s">
        <v>18</v>
      </c>
      <c r="L5" t="s">
        <v>29</v>
      </c>
    </row>
    <row r="6" spans="1:12" x14ac:dyDescent="0.3">
      <c r="A6" t="s">
        <v>18</v>
      </c>
      <c r="B6">
        <f>COUNTIF(Actions!D:D, "In Progress")</f>
        <v>0</v>
      </c>
      <c r="D6" t="s">
        <v>20</v>
      </c>
      <c r="E6">
        <f>COUNTIF(Risks!H:H, "High")</f>
        <v>0</v>
      </c>
      <c r="G6" t="s">
        <v>26</v>
      </c>
      <c r="H6">
        <f ca="1" xml:space="preserve"> COUNTIF(Actions!E:E, "Red")</f>
        <v>0</v>
      </c>
      <c r="J6" t="s">
        <v>20</v>
      </c>
      <c r="K6">
        <f>COUNTIFS(Issues!D:D, "High", Issues!H:H, "Open")</f>
        <v>0</v>
      </c>
      <c r="L6">
        <f>COUNTIFS(Issues!D:D, "High", Issues!H:H, "On Hold")</f>
        <v>0</v>
      </c>
    </row>
    <row r="7" spans="1:12" x14ac:dyDescent="0.3">
      <c r="A7" t="s">
        <v>29</v>
      </c>
      <c r="B7">
        <f xml:space="preserve"> COUNTIF(Actions!D:D, "On Hold")</f>
        <v>0</v>
      </c>
      <c r="D7" t="s">
        <v>28</v>
      </c>
      <c r="E7">
        <f>COUNTIF(Risks!H:H, "Medium")</f>
        <v>0</v>
      </c>
      <c r="G7" t="s">
        <v>21</v>
      </c>
      <c r="H7">
        <f ca="1" xml:space="preserve"> COUNTIF(Actions!E:E, "Amber")</f>
        <v>0</v>
      </c>
      <c r="J7" t="s">
        <v>28</v>
      </c>
      <c r="K7">
        <f>COUNTIFS(Issues!D:D, "Medium", Issues!H:H, "Open")</f>
        <v>0</v>
      </c>
      <c r="L7">
        <f>COUNTIFS(Issues!D:D, "Medium", Issues!H:H, "On Hold")</f>
        <v>0</v>
      </c>
    </row>
    <row r="8" spans="1:12" x14ac:dyDescent="0.3">
      <c r="A8" t="s">
        <v>25</v>
      </c>
      <c r="B8">
        <f xml:space="preserve"> COUNTIF(Actions!D:D, "Complete")</f>
        <v>0</v>
      </c>
      <c r="D8" t="s">
        <v>32</v>
      </c>
      <c r="E8">
        <f>COUNTIF(Risks!H:H, "Low")</f>
        <v>0</v>
      </c>
      <c r="G8" t="s">
        <v>14</v>
      </c>
      <c r="H8">
        <f ca="1" xml:space="preserve"> COUNTIF(Actions!E:E, "Green")</f>
        <v>0</v>
      </c>
      <c r="J8" t="s">
        <v>32</v>
      </c>
      <c r="K8">
        <f>COUNTIFS(Issues!D:D, "Low", Issues!H:H, "Open")</f>
        <v>0</v>
      </c>
      <c r="L8">
        <f>COUNTIFS(Issues!D:D, "Low", Issues!H:H, "On Hold")</f>
        <v>0</v>
      </c>
    </row>
    <row r="9" spans="1:12" x14ac:dyDescent="0.3">
      <c r="A9" t="s">
        <v>38</v>
      </c>
      <c r="B9">
        <f xml:space="preserve"> COUNTIF(Actions!D:D, "Pre-Sales")</f>
        <v>0</v>
      </c>
    </row>
    <row r="10" spans="1:12" x14ac:dyDescent="0.3">
      <c r="A10" t="s">
        <v>35</v>
      </c>
      <c r="B10">
        <f xml:space="preserve"> COUNTIF(Actions!D:D, "Not Started")</f>
        <v>0</v>
      </c>
    </row>
    <row r="11" spans="1:12" x14ac:dyDescent="0.3">
      <c r="A11" t="s">
        <v>33</v>
      </c>
      <c r="B11">
        <f xml:space="preserve"> COUNTIF(Actions!D:D, "Cancelled")</f>
        <v>0</v>
      </c>
      <c r="J11" t="s">
        <v>99</v>
      </c>
    </row>
    <row r="12" spans="1:12" x14ac:dyDescent="0.3">
      <c r="J12" t="s">
        <v>100</v>
      </c>
      <c r="K12" t="s">
        <v>101</v>
      </c>
    </row>
    <row r="13" spans="1:12" x14ac:dyDescent="0.3">
      <c r="A13" t="s">
        <v>96</v>
      </c>
      <c r="J13" t="s">
        <v>20</v>
      </c>
      <c r="K13">
        <f>SUM(K6:L6)</f>
        <v>0</v>
      </c>
    </row>
    <row r="14" spans="1:12" x14ac:dyDescent="0.3">
      <c r="A14" t="s">
        <v>95</v>
      </c>
      <c r="B14" t="s">
        <v>11</v>
      </c>
      <c r="J14" t="s">
        <v>28</v>
      </c>
      <c r="K14">
        <f>SUM(K7:L7)</f>
        <v>0</v>
      </c>
    </row>
    <row r="15" spans="1:12" x14ac:dyDescent="0.3">
      <c r="A15" t="s">
        <v>18</v>
      </c>
      <c r="B15" t="e">
        <f t="shared" ref="B15:B20" si="0">IF(B6 = 0, #N/A, B6)</f>
        <v>#N/A</v>
      </c>
      <c r="J15" t="s">
        <v>32</v>
      </c>
      <c r="K15">
        <f>SUM(K8:L8)</f>
        <v>0</v>
      </c>
    </row>
    <row r="16" spans="1:12" x14ac:dyDescent="0.3">
      <c r="A16" t="s">
        <v>29</v>
      </c>
      <c r="B16" t="e">
        <f t="shared" si="0"/>
        <v>#N/A</v>
      </c>
    </row>
    <row r="17" spans="1:2" x14ac:dyDescent="0.3">
      <c r="A17" t="s">
        <v>25</v>
      </c>
      <c r="B17" t="e">
        <f t="shared" si="0"/>
        <v>#N/A</v>
      </c>
    </row>
    <row r="18" spans="1:2" x14ac:dyDescent="0.3">
      <c r="A18" t="s">
        <v>38</v>
      </c>
      <c r="B18" t="e">
        <f t="shared" si="0"/>
        <v>#N/A</v>
      </c>
    </row>
    <row r="19" spans="1:2" x14ac:dyDescent="0.3">
      <c r="A19" t="s">
        <v>35</v>
      </c>
      <c r="B19" t="e">
        <f t="shared" si="0"/>
        <v>#N/A</v>
      </c>
    </row>
    <row r="20" spans="1:2" x14ac:dyDescent="0.3">
      <c r="A20" t="s">
        <v>33</v>
      </c>
      <c r="B20" t="e">
        <f t="shared" si="0"/>
        <v>#N/A</v>
      </c>
    </row>
    <row r="22" spans="1:2" x14ac:dyDescent="0.3">
      <c r="A22" t="s">
        <v>102</v>
      </c>
    </row>
    <row r="23" spans="1:2" x14ac:dyDescent="0.3">
      <c r="A23" t="s">
        <v>101</v>
      </c>
      <c r="B23">
        <f>SUM(B6:B10)</f>
        <v>0</v>
      </c>
    </row>
    <row r="24" spans="1:2" x14ac:dyDescent="0.3">
      <c r="A24" t="s">
        <v>103</v>
      </c>
      <c r="B24" s="14" t="e">
        <f>B17/B23</f>
        <v>#N/A</v>
      </c>
    </row>
    <row r="25" spans="1:2" x14ac:dyDescent="0.3">
      <c r="A25" t="s">
        <v>104</v>
      </c>
      <c r="B25" s="14" t="str">
        <f>IFERROR(B24, "TBC")</f>
        <v>TBC</v>
      </c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2"/>
  <sheetViews>
    <sheetView topLeftCell="A4" workbookViewId="0">
      <selection activeCell="D11" sqref="D11"/>
    </sheetView>
  </sheetViews>
  <sheetFormatPr defaultRowHeight="14.4" x14ac:dyDescent="0.3"/>
  <cols>
    <col min="1" max="1" width="19.33203125" bestFit="1" customWidth="1"/>
    <col min="2" max="2" width="13.5546875" customWidth="1"/>
    <col min="3" max="4" width="35.44140625" bestFit="1" customWidth="1"/>
    <col min="5" max="5" width="28.5546875" bestFit="1" customWidth="1"/>
    <col min="6" max="6" width="18.6640625" bestFit="1" customWidth="1"/>
    <col min="7" max="7" width="20.44140625" bestFit="1" customWidth="1"/>
    <col min="8" max="8" width="74.77734375" bestFit="1" customWidth="1"/>
  </cols>
  <sheetData>
    <row r="1" spans="1:8" x14ac:dyDescent="0.3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 x14ac:dyDescent="0.3">
      <c r="A2" t="s">
        <v>128</v>
      </c>
      <c r="B2" t="s">
        <v>129</v>
      </c>
      <c r="C2" s="71" t="s">
        <v>130</v>
      </c>
      <c r="D2" s="71" t="s">
        <v>130</v>
      </c>
      <c r="E2" t="s">
        <v>131</v>
      </c>
      <c r="F2">
        <v>353834478011</v>
      </c>
      <c r="G2" t="s">
        <v>132</v>
      </c>
      <c r="H2" t="s">
        <v>133</v>
      </c>
    </row>
    <row r="3" spans="1:8" x14ac:dyDescent="0.3">
      <c r="A3" t="s">
        <v>134</v>
      </c>
      <c r="B3" t="s">
        <v>129</v>
      </c>
      <c r="C3" s="71" t="s">
        <v>135</v>
      </c>
      <c r="D3" s="71" t="s">
        <v>135</v>
      </c>
      <c r="E3" t="s">
        <v>136</v>
      </c>
      <c r="F3">
        <v>353831782986</v>
      </c>
      <c r="G3" t="s">
        <v>132</v>
      </c>
      <c r="H3" t="s">
        <v>133</v>
      </c>
    </row>
    <row r="4" spans="1:8" x14ac:dyDescent="0.3">
      <c r="A4" t="s">
        <v>137</v>
      </c>
      <c r="B4" t="s">
        <v>129</v>
      </c>
      <c r="C4" s="71" t="s">
        <v>138</v>
      </c>
      <c r="D4" s="71" t="s">
        <v>138</v>
      </c>
      <c r="E4" t="s">
        <v>139</v>
      </c>
      <c r="G4" t="s">
        <v>132</v>
      </c>
      <c r="H4" t="s">
        <v>133</v>
      </c>
    </row>
    <row r="5" spans="1:8" x14ac:dyDescent="0.3">
      <c r="A5" t="s">
        <v>140</v>
      </c>
      <c r="B5" t="s">
        <v>129</v>
      </c>
      <c r="C5" s="71" t="s">
        <v>141</v>
      </c>
      <c r="D5" s="71" t="s">
        <v>141</v>
      </c>
      <c r="E5" t="s">
        <v>142</v>
      </c>
      <c r="F5">
        <v>353838687123</v>
      </c>
      <c r="G5" t="s">
        <v>132</v>
      </c>
      <c r="H5" t="s">
        <v>133</v>
      </c>
    </row>
    <row r="6" spans="1:8" x14ac:dyDescent="0.3">
      <c r="A6" t="s">
        <v>143</v>
      </c>
      <c r="B6" t="s">
        <v>129</v>
      </c>
      <c r="C6" s="71" t="s">
        <v>144</v>
      </c>
      <c r="D6" s="71" t="s">
        <v>144</v>
      </c>
      <c r="E6" t="s">
        <v>145</v>
      </c>
      <c r="F6">
        <v>447787430153</v>
      </c>
      <c r="G6" t="s">
        <v>146</v>
      </c>
    </row>
    <row r="7" spans="1:8" x14ac:dyDescent="0.3">
      <c r="A7" t="s">
        <v>147</v>
      </c>
      <c r="B7" t="s">
        <v>129</v>
      </c>
      <c r="C7" s="71" t="s">
        <v>148</v>
      </c>
      <c r="D7" s="71" t="s">
        <v>148</v>
      </c>
      <c r="E7" t="s">
        <v>149</v>
      </c>
      <c r="G7" t="s">
        <v>132</v>
      </c>
      <c r="H7" t="s">
        <v>133</v>
      </c>
    </row>
    <row r="8" spans="1:8" x14ac:dyDescent="0.3">
      <c r="A8" t="s">
        <v>150</v>
      </c>
      <c r="B8" t="s">
        <v>129</v>
      </c>
      <c r="C8" s="71" t="s">
        <v>151</v>
      </c>
      <c r="D8" s="71" t="s">
        <v>151</v>
      </c>
      <c r="E8" t="s">
        <v>152</v>
      </c>
      <c r="F8" t="s">
        <v>153</v>
      </c>
      <c r="G8" t="s">
        <v>154</v>
      </c>
      <c r="H8" t="s">
        <v>155</v>
      </c>
    </row>
    <row r="9" spans="1:8" x14ac:dyDescent="0.3">
      <c r="A9" t="s">
        <v>156</v>
      </c>
      <c r="B9" t="s">
        <v>129</v>
      </c>
      <c r="C9" s="71" t="s">
        <v>157</v>
      </c>
      <c r="D9" s="71" t="s">
        <v>157</v>
      </c>
      <c r="E9" t="s">
        <v>158</v>
      </c>
      <c r="G9" t="s">
        <v>132</v>
      </c>
      <c r="H9" t="s">
        <v>133</v>
      </c>
    </row>
    <row r="10" spans="1:8" x14ac:dyDescent="0.3">
      <c r="A10" t="s">
        <v>159</v>
      </c>
      <c r="B10" t="s">
        <v>129</v>
      </c>
      <c r="C10" s="71" t="s">
        <v>130</v>
      </c>
      <c r="D10" s="71" t="s">
        <v>130</v>
      </c>
      <c r="E10" t="s">
        <v>160</v>
      </c>
      <c r="F10">
        <v>353831628270</v>
      </c>
      <c r="G10" t="s">
        <v>132</v>
      </c>
      <c r="H10" t="s">
        <v>133</v>
      </c>
    </row>
    <row r="11" spans="1:8" x14ac:dyDescent="0.3">
      <c r="A11" t="s">
        <v>161</v>
      </c>
      <c r="B11" t="s">
        <v>129</v>
      </c>
      <c r="C11" s="71" t="s">
        <v>130</v>
      </c>
      <c r="D11" s="71" t="s">
        <v>130</v>
      </c>
      <c r="E11" t="s">
        <v>162</v>
      </c>
      <c r="F11">
        <v>353873742672</v>
      </c>
      <c r="G11" t="s">
        <v>132</v>
      </c>
      <c r="H11" t="s">
        <v>133</v>
      </c>
    </row>
    <row r="12" spans="1:8" x14ac:dyDescent="0.3">
      <c r="A12" t="s">
        <v>163</v>
      </c>
      <c r="B12" t="s">
        <v>129</v>
      </c>
      <c r="C12" s="71" t="s">
        <v>164</v>
      </c>
      <c r="D12" s="71" t="s">
        <v>164</v>
      </c>
      <c r="E12" t="s">
        <v>165</v>
      </c>
      <c r="F12">
        <v>353879853202</v>
      </c>
      <c r="G12" t="s">
        <v>132</v>
      </c>
      <c r="H12" t="s">
        <v>133</v>
      </c>
    </row>
    <row r="13" spans="1:8" x14ac:dyDescent="0.3">
      <c r="A13" t="s">
        <v>166</v>
      </c>
      <c r="B13" t="s">
        <v>129</v>
      </c>
      <c r="C13" s="71" t="s">
        <v>167</v>
      </c>
      <c r="D13" s="71" t="s">
        <v>167</v>
      </c>
      <c r="E13" t="s">
        <v>168</v>
      </c>
      <c r="F13">
        <v>353870517595</v>
      </c>
      <c r="G13" t="s">
        <v>132</v>
      </c>
      <c r="H13" t="s">
        <v>133</v>
      </c>
    </row>
    <row r="14" spans="1:8" x14ac:dyDescent="0.3">
      <c r="A14" t="s">
        <v>169</v>
      </c>
      <c r="B14" t="s">
        <v>129</v>
      </c>
      <c r="C14" s="71" t="s">
        <v>170</v>
      </c>
      <c r="D14" s="71" t="s">
        <v>170</v>
      </c>
      <c r="E14" t="s">
        <v>171</v>
      </c>
      <c r="F14">
        <v>353834511876</v>
      </c>
      <c r="G14" t="s">
        <v>132</v>
      </c>
      <c r="H14" t="s">
        <v>133</v>
      </c>
    </row>
    <row r="15" spans="1:8" x14ac:dyDescent="0.3">
      <c r="A15" t="s">
        <v>172</v>
      </c>
      <c r="B15" t="s">
        <v>129</v>
      </c>
      <c r="C15" s="71" t="s">
        <v>173</v>
      </c>
      <c r="D15" s="71" t="s">
        <v>173</v>
      </c>
      <c r="E15" t="s">
        <v>174</v>
      </c>
      <c r="F15">
        <v>353838577113</v>
      </c>
      <c r="G15" t="s">
        <v>132</v>
      </c>
      <c r="H15" t="s">
        <v>133</v>
      </c>
    </row>
    <row r="16" spans="1:8" x14ac:dyDescent="0.3">
      <c r="A16" t="s">
        <v>175</v>
      </c>
      <c r="B16" t="s">
        <v>129</v>
      </c>
      <c r="C16" s="71" t="s">
        <v>176</v>
      </c>
      <c r="D16" s="71" t="s">
        <v>176</v>
      </c>
      <c r="E16" t="s">
        <v>177</v>
      </c>
      <c r="F16">
        <v>353831931513</v>
      </c>
      <c r="G16" t="s">
        <v>132</v>
      </c>
      <c r="H16" t="s">
        <v>133</v>
      </c>
    </row>
    <row r="17" spans="1:8" x14ac:dyDescent="0.3">
      <c r="A17" t="s">
        <v>178</v>
      </c>
      <c r="B17" t="s">
        <v>129</v>
      </c>
      <c r="C17" s="71" t="s">
        <v>179</v>
      </c>
      <c r="D17" s="71" t="s">
        <v>179</v>
      </c>
      <c r="E17" t="s">
        <v>180</v>
      </c>
      <c r="F17">
        <v>353834441453</v>
      </c>
      <c r="G17" t="s">
        <v>132</v>
      </c>
      <c r="H17" t="s">
        <v>133</v>
      </c>
    </row>
    <row r="18" spans="1:8" x14ac:dyDescent="0.3">
      <c r="A18" t="s">
        <v>181</v>
      </c>
      <c r="B18" t="s">
        <v>129</v>
      </c>
      <c r="C18" s="71" t="s">
        <v>182</v>
      </c>
      <c r="D18" s="71" t="s">
        <v>182</v>
      </c>
      <c r="E18" t="s">
        <v>183</v>
      </c>
      <c r="F18">
        <v>353851306895</v>
      </c>
      <c r="G18" t="s">
        <v>132</v>
      </c>
      <c r="H18" t="s">
        <v>133</v>
      </c>
    </row>
    <row r="19" spans="1:8" x14ac:dyDescent="0.3">
      <c r="A19" t="s">
        <v>184</v>
      </c>
      <c r="B19" t="s">
        <v>129</v>
      </c>
      <c r="C19" s="71" t="s">
        <v>185</v>
      </c>
      <c r="D19" s="71" t="s">
        <v>185</v>
      </c>
      <c r="E19" t="s">
        <v>186</v>
      </c>
      <c r="G19" t="s">
        <v>132</v>
      </c>
      <c r="H19" t="s">
        <v>133</v>
      </c>
    </row>
    <row r="20" spans="1:8" x14ac:dyDescent="0.3">
      <c r="A20" t="s">
        <v>187</v>
      </c>
      <c r="B20" t="s">
        <v>129</v>
      </c>
      <c r="C20" s="71" t="s">
        <v>188</v>
      </c>
      <c r="D20" s="71" t="s">
        <v>188</v>
      </c>
      <c r="E20" t="s">
        <v>189</v>
      </c>
      <c r="F20">
        <v>353861716732</v>
      </c>
      <c r="G20" t="s">
        <v>132</v>
      </c>
      <c r="H20" t="s">
        <v>133</v>
      </c>
    </row>
    <row r="21" spans="1:8" x14ac:dyDescent="0.3">
      <c r="A21" t="s">
        <v>190</v>
      </c>
      <c r="B21" t="s">
        <v>129</v>
      </c>
      <c r="C21" s="71" t="s">
        <v>191</v>
      </c>
      <c r="D21" s="71" t="s">
        <v>191</v>
      </c>
      <c r="E21" t="s">
        <v>192</v>
      </c>
      <c r="F21">
        <v>353838676230</v>
      </c>
      <c r="G21" t="s">
        <v>132</v>
      </c>
      <c r="H21" t="s">
        <v>133</v>
      </c>
    </row>
    <row r="22" spans="1:8" x14ac:dyDescent="0.3">
      <c r="A22" t="s">
        <v>193</v>
      </c>
      <c r="B22" t="s">
        <v>129</v>
      </c>
      <c r="C22" s="71" t="s">
        <v>135</v>
      </c>
      <c r="D22" s="71" t="s">
        <v>135</v>
      </c>
      <c r="E22" t="s">
        <v>194</v>
      </c>
      <c r="F22">
        <v>353834422524</v>
      </c>
      <c r="G22" t="s">
        <v>132</v>
      </c>
      <c r="H22" t="s">
        <v>133</v>
      </c>
    </row>
    <row r="23" spans="1:8" x14ac:dyDescent="0.3">
      <c r="A23" t="s">
        <v>195</v>
      </c>
      <c r="B23" t="s">
        <v>129</v>
      </c>
      <c r="C23" s="71" t="s">
        <v>196</v>
      </c>
      <c r="D23" s="71" t="s">
        <v>196</v>
      </c>
      <c r="E23" t="s">
        <v>197</v>
      </c>
      <c r="F23">
        <v>353866086588</v>
      </c>
      <c r="G23" t="s">
        <v>132</v>
      </c>
      <c r="H23" t="s">
        <v>133</v>
      </c>
    </row>
    <row r="24" spans="1:8" x14ac:dyDescent="0.3">
      <c r="A24" t="s">
        <v>198</v>
      </c>
      <c r="B24" t="s">
        <v>129</v>
      </c>
      <c r="C24" s="71" t="s">
        <v>173</v>
      </c>
      <c r="D24" s="71" t="s">
        <v>173</v>
      </c>
      <c r="E24" t="s">
        <v>199</v>
      </c>
      <c r="F24">
        <v>353838205990</v>
      </c>
      <c r="G24" t="s">
        <v>132</v>
      </c>
      <c r="H24" t="s">
        <v>133</v>
      </c>
    </row>
    <row r="25" spans="1:8" x14ac:dyDescent="0.3">
      <c r="A25" t="s">
        <v>200</v>
      </c>
      <c r="B25" t="s">
        <v>129</v>
      </c>
      <c r="C25" s="71" t="s">
        <v>201</v>
      </c>
      <c r="D25" s="71" t="s">
        <v>201</v>
      </c>
      <c r="E25" t="s">
        <v>202</v>
      </c>
      <c r="F25">
        <v>353831939146</v>
      </c>
      <c r="G25" t="s">
        <v>132</v>
      </c>
      <c r="H25" t="s">
        <v>133</v>
      </c>
    </row>
    <row r="26" spans="1:8" x14ac:dyDescent="0.3">
      <c r="A26" t="s">
        <v>203</v>
      </c>
      <c r="B26" t="s">
        <v>129</v>
      </c>
      <c r="C26" s="71" t="s">
        <v>204</v>
      </c>
      <c r="D26" s="71" t="s">
        <v>204</v>
      </c>
      <c r="E26" t="s">
        <v>205</v>
      </c>
      <c r="F26">
        <v>353838216687</v>
      </c>
      <c r="G26" t="s">
        <v>132</v>
      </c>
      <c r="H26" t="s">
        <v>133</v>
      </c>
    </row>
    <row r="27" spans="1:8" x14ac:dyDescent="0.3">
      <c r="A27" t="s">
        <v>206</v>
      </c>
      <c r="B27" t="s">
        <v>129</v>
      </c>
      <c r="C27" s="71" t="s">
        <v>130</v>
      </c>
      <c r="D27" s="71" t="s">
        <v>130</v>
      </c>
      <c r="E27" t="s">
        <v>207</v>
      </c>
      <c r="F27">
        <v>353831731596</v>
      </c>
      <c r="G27" t="s">
        <v>132</v>
      </c>
      <c r="H27" t="s">
        <v>133</v>
      </c>
    </row>
    <row r="28" spans="1:8" x14ac:dyDescent="0.3">
      <c r="A28" t="s">
        <v>208</v>
      </c>
      <c r="B28" t="s">
        <v>129</v>
      </c>
      <c r="C28" s="71" t="s">
        <v>209</v>
      </c>
      <c r="D28" s="71" t="s">
        <v>209</v>
      </c>
      <c r="E28" t="s">
        <v>210</v>
      </c>
      <c r="G28" t="s">
        <v>132</v>
      </c>
      <c r="H28" t="s">
        <v>133</v>
      </c>
    </row>
    <row r="29" spans="1:8" x14ac:dyDescent="0.3">
      <c r="A29" t="s">
        <v>211</v>
      </c>
      <c r="B29" t="s">
        <v>129</v>
      </c>
      <c r="C29" s="71" t="s">
        <v>185</v>
      </c>
      <c r="D29" s="71" t="s">
        <v>185</v>
      </c>
      <c r="E29" t="s">
        <v>212</v>
      </c>
      <c r="F29">
        <v>353838790389</v>
      </c>
      <c r="G29" t="s">
        <v>132</v>
      </c>
      <c r="H29" t="s">
        <v>133</v>
      </c>
    </row>
    <row r="30" spans="1:8" x14ac:dyDescent="0.3">
      <c r="A30" t="s">
        <v>213</v>
      </c>
      <c r="B30" t="s">
        <v>129</v>
      </c>
      <c r="C30" s="71" t="s">
        <v>214</v>
      </c>
      <c r="D30" s="71" t="s">
        <v>214</v>
      </c>
      <c r="E30" t="s">
        <v>215</v>
      </c>
      <c r="F30">
        <v>353863751162</v>
      </c>
      <c r="G30" t="s">
        <v>132</v>
      </c>
      <c r="H30" t="s">
        <v>133</v>
      </c>
    </row>
    <row r="31" spans="1:8" x14ac:dyDescent="0.3">
      <c r="A31" t="s">
        <v>216</v>
      </c>
      <c r="B31" t="s">
        <v>129</v>
      </c>
      <c r="C31" s="71" t="s">
        <v>217</v>
      </c>
      <c r="D31" s="71" t="s">
        <v>217</v>
      </c>
      <c r="E31" t="s">
        <v>218</v>
      </c>
      <c r="F31">
        <v>353834564842</v>
      </c>
      <c r="G31" t="s">
        <v>132</v>
      </c>
      <c r="H31" t="s">
        <v>133</v>
      </c>
    </row>
    <row r="32" spans="1:8" x14ac:dyDescent="0.3">
      <c r="A32" t="s">
        <v>219</v>
      </c>
      <c r="B32" t="s">
        <v>129</v>
      </c>
      <c r="C32" s="71" t="s">
        <v>220</v>
      </c>
      <c r="D32" s="71" t="s">
        <v>220</v>
      </c>
      <c r="E32" t="s">
        <v>221</v>
      </c>
      <c r="G32" t="s">
        <v>132</v>
      </c>
      <c r="H32" t="s">
        <v>133</v>
      </c>
    </row>
    <row r="33" spans="1:8" x14ac:dyDescent="0.3">
      <c r="A33" t="s">
        <v>222</v>
      </c>
      <c r="B33" t="s">
        <v>129</v>
      </c>
      <c r="C33" s="71" t="s">
        <v>188</v>
      </c>
      <c r="D33" s="71" t="s">
        <v>188</v>
      </c>
      <c r="E33" t="s">
        <v>223</v>
      </c>
      <c r="G33" t="s">
        <v>132</v>
      </c>
      <c r="H33" t="s">
        <v>133</v>
      </c>
    </row>
    <row r="34" spans="1:8" x14ac:dyDescent="0.3">
      <c r="A34" t="s">
        <v>224</v>
      </c>
      <c r="B34" t="s">
        <v>129</v>
      </c>
      <c r="C34" s="71" t="s">
        <v>164</v>
      </c>
      <c r="D34" s="71" t="s">
        <v>164</v>
      </c>
      <c r="E34" t="s">
        <v>225</v>
      </c>
      <c r="F34">
        <v>353834806147</v>
      </c>
      <c r="G34" t="s">
        <v>132</v>
      </c>
      <c r="H34" t="s">
        <v>133</v>
      </c>
    </row>
    <row r="35" spans="1:8" x14ac:dyDescent="0.3">
      <c r="A35" t="s">
        <v>226</v>
      </c>
      <c r="B35" t="s">
        <v>129</v>
      </c>
      <c r="C35" s="71" t="s">
        <v>214</v>
      </c>
      <c r="D35" s="71" t="s">
        <v>214</v>
      </c>
      <c r="E35" t="s">
        <v>227</v>
      </c>
      <c r="G35" t="s">
        <v>132</v>
      </c>
      <c r="H35" t="s">
        <v>133</v>
      </c>
    </row>
    <row r="36" spans="1:8" x14ac:dyDescent="0.3">
      <c r="A36" t="s">
        <v>228</v>
      </c>
      <c r="B36" t="s">
        <v>129</v>
      </c>
      <c r="C36" s="71" t="s">
        <v>229</v>
      </c>
      <c r="D36" s="71" t="s">
        <v>229</v>
      </c>
      <c r="E36" t="s">
        <v>230</v>
      </c>
      <c r="F36">
        <v>353838215820</v>
      </c>
      <c r="G36" t="s">
        <v>132</v>
      </c>
      <c r="H36" t="s">
        <v>133</v>
      </c>
    </row>
    <row r="37" spans="1:8" x14ac:dyDescent="0.3">
      <c r="A37" t="s">
        <v>231</v>
      </c>
      <c r="B37" t="s">
        <v>129</v>
      </c>
      <c r="C37" s="71" t="s">
        <v>185</v>
      </c>
      <c r="D37" s="71" t="s">
        <v>185</v>
      </c>
      <c r="E37" t="s">
        <v>232</v>
      </c>
      <c r="F37">
        <v>353872300421</v>
      </c>
      <c r="G37" t="s">
        <v>132</v>
      </c>
      <c r="H37" t="s">
        <v>133</v>
      </c>
    </row>
    <row r="38" spans="1:8" x14ac:dyDescent="0.3">
      <c r="A38" t="s">
        <v>233</v>
      </c>
      <c r="B38" t="s">
        <v>129</v>
      </c>
      <c r="C38" s="71" t="s">
        <v>234</v>
      </c>
      <c r="D38" s="71" t="s">
        <v>234</v>
      </c>
      <c r="E38" t="s">
        <v>235</v>
      </c>
      <c r="F38">
        <v>353878177001</v>
      </c>
      <c r="G38" t="s">
        <v>132</v>
      </c>
      <c r="H38" t="s">
        <v>133</v>
      </c>
    </row>
    <row r="39" spans="1:8" x14ac:dyDescent="0.3">
      <c r="A39" t="s">
        <v>236</v>
      </c>
      <c r="B39" t="s">
        <v>129</v>
      </c>
      <c r="C39" s="71" t="s">
        <v>237</v>
      </c>
      <c r="D39" s="71" t="s">
        <v>237</v>
      </c>
      <c r="E39" t="s">
        <v>238</v>
      </c>
      <c r="G39" t="s">
        <v>132</v>
      </c>
      <c r="H39" t="s">
        <v>133</v>
      </c>
    </row>
    <row r="40" spans="1:8" x14ac:dyDescent="0.3">
      <c r="A40" t="s">
        <v>239</v>
      </c>
      <c r="B40" t="s">
        <v>129</v>
      </c>
      <c r="C40" s="71" t="s">
        <v>240</v>
      </c>
      <c r="D40" s="71" t="s">
        <v>240</v>
      </c>
      <c r="E40" t="s">
        <v>241</v>
      </c>
      <c r="F40">
        <v>353876397944</v>
      </c>
      <c r="G40" t="s">
        <v>132</v>
      </c>
      <c r="H40" t="s">
        <v>133</v>
      </c>
    </row>
    <row r="41" spans="1:8" x14ac:dyDescent="0.3">
      <c r="A41" t="s">
        <v>242</v>
      </c>
      <c r="B41" t="s">
        <v>129</v>
      </c>
      <c r="C41" s="71"/>
      <c r="D41" s="71"/>
      <c r="G41" t="s">
        <v>132</v>
      </c>
      <c r="H41" t="s">
        <v>133</v>
      </c>
    </row>
    <row r="42" spans="1:8" x14ac:dyDescent="0.3">
      <c r="A42" t="s">
        <v>243</v>
      </c>
      <c r="B42" t="s">
        <v>129</v>
      </c>
      <c r="C42" s="71" t="s">
        <v>188</v>
      </c>
      <c r="D42" s="71" t="s">
        <v>188</v>
      </c>
      <c r="E42" t="s">
        <v>244</v>
      </c>
      <c r="G42" t="s">
        <v>132</v>
      </c>
      <c r="H42" t="s">
        <v>133</v>
      </c>
    </row>
    <row r="43" spans="1:8" x14ac:dyDescent="0.3">
      <c r="A43" t="s">
        <v>245</v>
      </c>
      <c r="B43" t="s">
        <v>129</v>
      </c>
      <c r="C43" s="71" t="s">
        <v>130</v>
      </c>
      <c r="D43" s="71" t="s">
        <v>130</v>
      </c>
      <c r="E43" t="s">
        <v>246</v>
      </c>
      <c r="F43">
        <v>353879691342</v>
      </c>
      <c r="G43" t="s">
        <v>132</v>
      </c>
      <c r="H43" t="s">
        <v>133</v>
      </c>
    </row>
    <row r="44" spans="1:8" x14ac:dyDescent="0.3">
      <c r="A44" t="s">
        <v>247</v>
      </c>
      <c r="B44" t="s">
        <v>129</v>
      </c>
      <c r="C44" s="71" t="s">
        <v>248</v>
      </c>
      <c r="D44" s="71" t="s">
        <v>248</v>
      </c>
      <c r="E44" t="s">
        <v>249</v>
      </c>
      <c r="G44" t="s">
        <v>132</v>
      </c>
      <c r="H44" t="s">
        <v>133</v>
      </c>
    </row>
    <row r="45" spans="1:8" x14ac:dyDescent="0.3">
      <c r="A45" t="s">
        <v>250</v>
      </c>
      <c r="B45" t="s">
        <v>129</v>
      </c>
      <c r="C45" s="71" t="s">
        <v>201</v>
      </c>
      <c r="D45" s="71" t="s">
        <v>201</v>
      </c>
      <c r="E45" t="s">
        <v>251</v>
      </c>
      <c r="F45">
        <v>353851744828</v>
      </c>
      <c r="G45" t="s">
        <v>132</v>
      </c>
      <c r="H45" t="s">
        <v>133</v>
      </c>
    </row>
    <row r="46" spans="1:8" x14ac:dyDescent="0.3">
      <c r="A46" t="s">
        <v>252</v>
      </c>
      <c r="B46" t="s">
        <v>129</v>
      </c>
      <c r="C46" s="71" t="s">
        <v>141</v>
      </c>
      <c r="D46" s="71" t="s">
        <v>141</v>
      </c>
      <c r="E46" t="s">
        <v>253</v>
      </c>
      <c r="F46">
        <v>353834425316</v>
      </c>
      <c r="G46" t="s">
        <v>132</v>
      </c>
      <c r="H46" t="s">
        <v>133</v>
      </c>
    </row>
    <row r="47" spans="1:8" x14ac:dyDescent="0.3">
      <c r="A47" t="s">
        <v>254</v>
      </c>
      <c r="B47" t="s">
        <v>129</v>
      </c>
      <c r="C47" s="71" t="s">
        <v>151</v>
      </c>
      <c r="D47" s="71" t="s">
        <v>151</v>
      </c>
      <c r="E47" t="s">
        <v>255</v>
      </c>
      <c r="F47">
        <v>353870926194</v>
      </c>
      <c r="G47" t="s">
        <v>132</v>
      </c>
      <c r="H47" t="s">
        <v>133</v>
      </c>
    </row>
    <row r="48" spans="1:8" x14ac:dyDescent="0.3">
      <c r="A48" t="s">
        <v>256</v>
      </c>
      <c r="B48" t="s">
        <v>129</v>
      </c>
      <c r="C48" s="71" t="s">
        <v>257</v>
      </c>
      <c r="D48" s="71" t="s">
        <v>257</v>
      </c>
      <c r="E48" t="s">
        <v>258</v>
      </c>
      <c r="G48" t="s">
        <v>132</v>
      </c>
      <c r="H48" t="s">
        <v>133</v>
      </c>
    </row>
    <row r="49" spans="1:8" x14ac:dyDescent="0.3">
      <c r="A49" t="s">
        <v>259</v>
      </c>
      <c r="B49" t="s">
        <v>129</v>
      </c>
      <c r="C49" s="71" t="s">
        <v>214</v>
      </c>
      <c r="D49" s="71" t="s">
        <v>214</v>
      </c>
      <c r="E49" t="s">
        <v>260</v>
      </c>
      <c r="G49" t="s">
        <v>132</v>
      </c>
      <c r="H49" t="s">
        <v>133</v>
      </c>
    </row>
    <row r="50" spans="1:8" x14ac:dyDescent="0.3">
      <c r="A50" t="s">
        <v>261</v>
      </c>
      <c r="B50" t="s">
        <v>129</v>
      </c>
      <c r="C50" s="71" t="s">
        <v>262</v>
      </c>
      <c r="D50" s="71" t="s">
        <v>262</v>
      </c>
      <c r="E50" t="s">
        <v>263</v>
      </c>
      <c r="F50">
        <v>353876893433</v>
      </c>
      <c r="G50" t="s">
        <v>132</v>
      </c>
      <c r="H50" t="s">
        <v>133</v>
      </c>
    </row>
    <row r="51" spans="1:8" x14ac:dyDescent="0.3">
      <c r="A51" t="s">
        <v>264</v>
      </c>
      <c r="B51" t="s">
        <v>129</v>
      </c>
      <c r="C51" s="71" t="s">
        <v>130</v>
      </c>
      <c r="D51" s="71" t="s">
        <v>130</v>
      </c>
      <c r="E51" t="s">
        <v>265</v>
      </c>
      <c r="F51">
        <v>353831661272</v>
      </c>
      <c r="G51" t="s">
        <v>132</v>
      </c>
      <c r="H51" t="s">
        <v>133</v>
      </c>
    </row>
    <row r="52" spans="1:8" x14ac:dyDescent="0.3">
      <c r="A52" t="s">
        <v>266</v>
      </c>
      <c r="B52" t="s">
        <v>129</v>
      </c>
      <c r="C52" s="71" t="s">
        <v>267</v>
      </c>
      <c r="D52" s="71" t="s">
        <v>267</v>
      </c>
      <c r="E52" t="s">
        <v>268</v>
      </c>
      <c r="F52">
        <v>353834899857</v>
      </c>
      <c r="G52" t="s">
        <v>132</v>
      </c>
      <c r="H52" t="s">
        <v>133</v>
      </c>
    </row>
    <row r="53" spans="1:8" x14ac:dyDescent="0.3">
      <c r="A53" t="s">
        <v>269</v>
      </c>
      <c r="B53" t="s">
        <v>129</v>
      </c>
      <c r="C53" s="71" t="s">
        <v>188</v>
      </c>
      <c r="D53" s="71" t="s">
        <v>188</v>
      </c>
      <c r="E53" t="s">
        <v>270</v>
      </c>
      <c r="G53" t="s">
        <v>132</v>
      </c>
      <c r="H53" t="s">
        <v>133</v>
      </c>
    </row>
    <row r="54" spans="1:8" x14ac:dyDescent="0.3">
      <c r="A54" t="s">
        <v>271</v>
      </c>
      <c r="B54" t="s">
        <v>129</v>
      </c>
      <c r="C54" s="71" t="s">
        <v>179</v>
      </c>
      <c r="D54" s="71" t="s">
        <v>179</v>
      </c>
      <c r="E54" t="s">
        <v>272</v>
      </c>
      <c r="F54">
        <v>353838216679</v>
      </c>
      <c r="G54" t="s">
        <v>132</v>
      </c>
      <c r="H54" t="s">
        <v>133</v>
      </c>
    </row>
    <row r="55" spans="1:8" x14ac:dyDescent="0.3">
      <c r="A55" t="s">
        <v>273</v>
      </c>
      <c r="B55" t="s">
        <v>129</v>
      </c>
      <c r="C55" s="71" t="s">
        <v>135</v>
      </c>
      <c r="D55" s="71" t="s">
        <v>135</v>
      </c>
      <c r="E55" t="s">
        <v>274</v>
      </c>
      <c r="F55">
        <v>353834864857</v>
      </c>
      <c r="G55" t="s">
        <v>132</v>
      </c>
      <c r="H55" t="s">
        <v>133</v>
      </c>
    </row>
    <row r="56" spans="1:8" x14ac:dyDescent="0.3">
      <c r="A56" t="s">
        <v>275</v>
      </c>
      <c r="B56" t="s">
        <v>129</v>
      </c>
      <c r="C56" s="71" t="s">
        <v>188</v>
      </c>
      <c r="D56" s="71" t="s">
        <v>188</v>
      </c>
      <c r="E56" t="s">
        <v>276</v>
      </c>
      <c r="F56">
        <v>353831713033</v>
      </c>
      <c r="G56" t="s">
        <v>132</v>
      </c>
      <c r="H56" t="s">
        <v>133</v>
      </c>
    </row>
    <row r="57" spans="1:8" x14ac:dyDescent="0.3">
      <c r="A57" t="s">
        <v>277</v>
      </c>
      <c r="B57" t="s">
        <v>129</v>
      </c>
      <c r="C57" s="71" t="s">
        <v>278</v>
      </c>
      <c r="D57" s="71" t="s">
        <v>278</v>
      </c>
      <c r="E57" t="s">
        <v>279</v>
      </c>
      <c r="F57">
        <v>353838678955</v>
      </c>
      <c r="G57" t="s">
        <v>132</v>
      </c>
      <c r="H57" t="s">
        <v>133</v>
      </c>
    </row>
    <row r="58" spans="1:8" x14ac:dyDescent="0.3">
      <c r="A58" t="s">
        <v>280</v>
      </c>
      <c r="B58" t="s">
        <v>129</v>
      </c>
      <c r="C58" s="71" t="s">
        <v>281</v>
      </c>
      <c r="D58" s="71" t="s">
        <v>281</v>
      </c>
      <c r="E58" t="s">
        <v>282</v>
      </c>
      <c r="F58">
        <v>35312546555</v>
      </c>
      <c r="G58" t="s">
        <v>132</v>
      </c>
      <c r="H58" t="s">
        <v>133</v>
      </c>
    </row>
    <row r="59" spans="1:8" x14ac:dyDescent="0.3">
      <c r="A59" t="s">
        <v>283</v>
      </c>
      <c r="B59" t="s">
        <v>129</v>
      </c>
      <c r="C59" s="71" t="s">
        <v>248</v>
      </c>
      <c r="D59" s="71" t="s">
        <v>248</v>
      </c>
      <c r="E59" t="s">
        <v>284</v>
      </c>
      <c r="G59" t="s">
        <v>132</v>
      </c>
      <c r="H59" t="s">
        <v>133</v>
      </c>
    </row>
    <row r="60" spans="1:8" x14ac:dyDescent="0.3">
      <c r="A60" t="s">
        <v>285</v>
      </c>
      <c r="B60" t="s">
        <v>129</v>
      </c>
      <c r="C60" s="71" t="s">
        <v>286</v>
      </c>
      <c r="D60" s="71" t="s">
        <v>286</v>
      </c>
      <c r="E60" t="s">
        <v>287</v>
      </c>
      <c r="F60">
        <v>353879744228</v>
      </c>
      <c r="G60" t="s">
        <v>132</v>
      </c>
      <c r="H60" t="s">
        <v>133</v>
      </c>
    </row>
    <row r="61" spans="1:8" x14ac:dyDescent="0.3">
      <c r="A61" t="s">
        <v>288</v>
      </c>
      <c r="B61" t="s">
        <v>129</v>
      </c>
      <c r="C61" s="71"/>
      <c r="D61" s="71"/>
      <c r="E61" t="s">
        <v>289</v>
      </c>
    </row>
    <row r="62" spans="1:8" x14ac:dyDescent="0.3">
      <c r="A62" t="s">
        <v>290</v>
      </c>
      <c r="B62" t="s">
        <v>129</v>
      </c>
      <c r="C62" s="71" t="s">
        <v>291</v>
      </c>
      <c r="D62" s="71" t="s">
        <v>291</v>
      </c>
      <c r="E62" t="s">
        <v>292</v>
      </c>
      <c r="F62">
        <v>353858544456</v>
      </c>
      <c r="G62" t="s">
        <v>132</v>
      </c>
      <c r="H62" t="s">
        <v>133</v>
      </c>
    </row>
    <row r="63" spans="1:8" x14ac:dyDescent="0.3">
      <c r="A63" t="s">
        <v>293</v>
      </c>
      <c r="B63" t="s">
        <v>129</v>
      </c>
      <c r="C63" s="71" t="s">
        <v>176</v>
      </c>
      <c r="D63" s="71" t="s">
        <v>176</v>
      </c>
      <c r="E63" t="s">
        <v>294</v>
      </c>
      <c r="F63">
        <v>353871317262</v>
      </c>
      <c r="G63" t="s">
        <v>132</v>
      </c>
      <c r="H63" t="s">
        <v>133</v>
      </c>
    </row>
    <row r="64" spans="1:8" x14ac:dyDescent="0.3">
      <c r="A64" t="s">
        <v>295</v>
      </c>
      <c r="B64" t="s">
        <v>129</v>
      </c>
      <c r="C64" s="71" t="s">
        <v>209</v>
      </c>
      <c r="D64" s="71" t="s">
        <v>209</v>
      </c>
      <c r="E64" t="s">
        <v>296</v>
      </c>
      <c r="G64" t="s">
        <v>132</v>
      </c>
      <c r="H64" t="s">
        <v>133</v>
      </c>
    </row>
    <row r="65" spans="1:8" x14ac:dyDescent="0.3">
      <c r="A65" t="s">
        <v>297</v>
      </c>
      <c r="B65" t="s">
        <v>129</v>
      </c>
      <c r="C65" s="71" t="s">
        <v>170</v>
      </c>
      <c r="D65" s="71" t="s">
        <v>170</v>
      </c>
      <c r="E65" t="s">
        <v>298</v>
      </c>
      <c r="F65">
        <v>353834548003</v>
      </c>
      <c r="G65" t="s">
        <v>132</v>
      </c>
      <c r="H65" t="s">
        <v>133</v>
      </c>
    </row>
    <row r="66" spans="1:8" x14ac:dyDescent="0.3">
      <c r="A66" t="s">
        <v>299</v>
      </c>
      <c r="B66" t="s">
        <v>129</v>
      </c>
      <c r="C66" s="71" t="s">
        <v>130</v>
      </c>
      <c r="D66" s="71" t="s">
        <v>130</v>
      </c>
      <c r="E66" t="s">
        <v>300</v>
      </c>
      <c r="F66">
        <v>353864521035</v>
      </c>
      <c r="G66" t="s">
        <v>132</v>
      </c>
      <c r="H66" t="s">
        <v>133</v>
      </c>
    </row>
    <row r="67" spans="1:8" x14ac:dyDescent="0.3">
      <c r="A67" t="s">
        <v>301</v>
      </c>
      <c r="B67" t="s">
        <v>129</v>
      </c>
      <c r="C67" s="71" t="s">
        <v>302</v>
      </c>
      <c r="D67" s="71" t="s">
        <v>302</v>
      </c>
      <c r="E67" t="s">
        <v>303</v>
      </c>
      <c r="F67">
        <v>353872871102</v>
      </c>
      <c r="G67" t="s">
        <v>132</v>
      </c>
      <c r="H67" t="s">
        <v>133</v>
      </c>
    </row>
    <row r="68" spans="1:8" x14ac:dyDescent="0.3">
      <c r="A68" t="s">
        <v>304</v>
      </c>
      <c r="B68" t="s">
        <v>129</v>
      </c>
      <c r="C68" s="71" t="s">
        <v>173</v>
      </c>
      <c r="D68" s="71" t="s">
        <v>173</v>
      </c>
      <c r="E68" t="s">
        <v>305</v>
      </c>
      <c r="F68">
        <v>353838213456</v>
      </c>
      <c r="G68" t="s">
        <v>132</v>
      </c>
      <c r="H68" t="s">
        <v>133</v>
      </c>
    </row>
    <row r="69" spans="1:8" x14ac:dyDescent="0.3">
      <c r="A69" t="s">
        <v>306</v>
      </c>
      <c r="B69" t="s">
        <v>129</v>
      </c>
      <c r="C69" s="71" t="s">
        <v>130</v>
      </c>
      <c r="D69" s="71" t="s">
        <v>130</v>
      </c>
      <c r="E69" t="s">
        <v>307</v>
      </c>
      <c r="F69">
        <v>353862365151</v>
      </c>
      <c r="G69" t="s">
        <v>132</v>
      </c>
      <c r="H69" t="s">
        <v>133</v>
      </c>
    </row>
    <row r="70" spans="1:8" x14ac:dyDescent="0.3">
      <c r="A70" t="s">
        <v>308</v>
      </c>
      <c r="B70" t="s">
        <v>129</v>
      </c>
      <c r="C70" s="71" t="s">
        <v>164</v>
      </c>
      <c r="D70" s="71" t="s">
        <v>164</v>
      </c>
      <c r="E70" t="s">
        <v>309</v>
      </c>
      <c r="F70">
        <v>353838782555</v>
      </c>
      <c r="G70" t="s">
        <v>132</v>
      </c>
      <c r="H70" t="s">
        <v>133</v>
      </c>
    </row>
    <row r="71" spans="1:8" x14ac:dyDescent="0.3">
      <c r="A71" t="s">
        <v>310</v>
      </c>
      <c r="B71" t="s">
        <v>129</v>
      </c>
      <c r="C71" s="71" t="s">
        <v>240</v>
      </c>
      <c r="D71" s="71" t="s">
        <v>240</v>
      </c>
      <c r="E71" t="s">
        <v>311</v>
      </c>
      <c r="F71">
        <v>353838204511</v>
      </c>
      <c r="G71" t="s">
        <v>132</v>
      </c>
      <c r="H71" t="s">
        <v>133</v>
      </c>
    </row>
    <row r="72" spans="1:8" x14ac:dyDescent="0.3">
      <c r="A72" t="s">
        <v>312</v>
      </c>
      <c r="B72" t="s">
        <v>129</v>
      </c>
      <c r="C72" s="71"/>
      <c r="D72" s="71"/>
      <c r="E72" t="s">
        <v>313</v>
      </c>
      <c r="G72" t="s">
        <v>132</v>
      </c>
      <c r="H72" t="s">
        <v>133</v>
      </c>
    </row>
    <row r="73" spans="1:8" x14ac:dyDescent="0.3">
      <c r="A73" t="s">
        <v>314</v>
      </c>
      <c r="B73" t="s">
        <v>129</v>
      </c>
      <c r="C73" s="71" t="s">
        <v>188</v>
      </c>
      <c r="D73" s="71" t="s">
        <v>188</v>
      </c>
      <c r="E73" t="s">
        <v>315</v>
      </c>
      <c r="G73" t="s">
        <v>132</v>
      </c>
      <c r="H73" t="s">
        <v>133</v>
      </c>
    </row>
    <row r="74" spans="1:8" x14ac:dyDescent="0.3">
      <c r="A74" t="s">
        <v>316</v>
      </c>
      <c r="B74" t="s">
        <v>129</v>
      </c>
      <c r="C74" s="71" t="s">
        <v>130</v>
      </c>
      <c r="D74" s="71" t="s">
        <v>130</v>
      </c>
      <c r="E74" t="s">
        <v>317</v>
      </c>
      <c r="G74" t="s">
        <v>132</v>
      </c>
      <c r="H74" t="s">
        <v>133</v>
      </c>
    </row>
    <row r="75" spans="1:8" x14ac:dyDescent="0.3">
      <c r="A75" t="s">
        <v>318</v>
      </c>
      <c r="B75" t="s">
        <v>129</v>
      </c>
      <c r="C75" s="71" t="s">
        <v>319</v>
      </c>
      <c r="D75" s="71" t="s">
        <v>319</v>
      </c>
      <c r="E75" t="s">
        <v>320</v>
      </c>
      <c r="F75">
        <v>353838215184</v>
      </c>
      <c r="G75" t="s">
        <v>132</v>
      </c>
      <c r="H75" t="s">
        <v>133</v>
      </c>
    </row>
    <row r="76" spans="1:8" x14ac:dyDescent="0.3">
      <c r="A76" t="s">
        <v>321</v>
      </c>
      <c r="B76" t="s">
        <v>129</v>
      </c>
      <c r="C76" s="71" t="s">
        <v>130</v>
      </c>
      <c r="D76" s="71" t="s">
        <v>130</v>
      </c>
      <c r="E76" t="s">
        <v>322</v>
      </c>
      <c r="F76">
        <v>353879294613</v>
      </c>
      <c r="G76" t="s">
        <v>132</v>
      </c>
      <c r="H76" t="s">
        <v>133</v>
      </c>
    </row>
    <row r="77" spans="1:8" x14ac:dyDescent="0.3">
      <c r="A77" t="s">
        <v>323</v>
      </c>
      <c r="B77" t="s">
        <v>129</v>
      </c>
      <c r="C77" s="71" t="s">
        <v>130</v>
      </c>
      <c r="D77" s="71" t="s">
        <v>130</v>
      </c>
      <c r="E77" t="s">
        <v>324</v>
      </c>
      <c r="F77">
        <v>353831927476</v>
      </c>
      <c r="G77" t="s">
        <v>132</v>
      </c>
      <c r="H77" t="s">
        <v>133</v>
      </c>
    </row>
    <row r="78" spans="1:8" x14ac:dyDescent="0.3">
      <c r="A78" t="s">
        <v>325</v>
      </c>
      <c r="B78" t="s">
        <v>129</v>
      </c>
      <c r="C78" s="71" t="s">
        <v>326</v>
      </c>
      <c r="D78" s="71" t="s">
        <v>326</v>
      </c>
      <c r="E78" t="s">
        <v>327</v>
      </c>
      <c r="F78">
        <v>353838574086</v>
      </c>
      <c r="G78" t="s">
        <v>132</v>
      </c>
      <c r="H78" t="s">
        <v>133</v>
      </c>
    </row>
    <row r="79" spans="1:8" x14ac:dyDescent="0.3">
      <c r="A79" t="s">
        <v>328</v>
      </c>
      <c r="B79" t="s">
        <v>129</v>
      </c>
      <c r="C79" s="71" t="s">
        <v>130</v>
      </c>
      <c r="D79" s="71" t="s">
        <v>130</v>
      </c>
      <c r="E79" t="s">
        <v>329</v>
      </c>
      <c r="F79">
        <v>353834805491</v>
      </c>
      <c r="G79" t="s">
        <v>132</v>
      </c>
      <c r="H79" t="s">
        <v>133</v>
      </c>
    </row>
    <row r="80" spans="1:8" x14ac:dyDescent="0.3">
      <c r="A80" t="s">
        <v>330</v>
      </c>
      <c r="B80" t="s">
        <v>129</v>
      </c>
      <c r="C80" s="71" t="s">
        <v>141</v>
      </c>
      <c r="D80" s="71" t="s">
        <v>141</v>
      </c>
      <c r="E80" t="s">
        <v>331</v>
      </c>
      <c r="F80">
        <v>353831644737</v>
      </c>
      <c r="G80" t="s">
        <v>132</v>
      </c>
      <c r="H80" t="s">
        <v>133</v>
      </c>
    </row>
    <row r="81" spans="1:8" x14ac:dyDescent="0.3">
      <c r="A81" t="s">
        <v>332</v>
      </c>
      <c r="B81" t="s">
        <v>129</v>
      </c>
      <c r="C81" s="71" t="s">
        <v>333</v>
      </c>
      <c r="D81" s="71" t="s">
        <v>333</v>
      </c>
      <c r="E81" t="s">
        <v>334</v>
      </c>
      <c r="G81" t="s">
        <v>132</v>
      </c>
      <c r="H81" t="s">
        <v>133</v>
      </c>
    </row>
    <row r="82" spans="1:8" x14ac:dyDescent="0.3">
      <c r="A82" t="s">
        <v>335</v>
      </c>
      <c r="B82" t="s">
        <v>129</v>
      </c>
      <c r="C82" s="71" t="s">
        <v>336</v>
      </c>
      <c r="D82" s="71" t="s">
        <v>336</v>
      </c>
      <c r="E82" t="s">
        <v>337</v>
      </c>
      <c r="F82">
        <v>353838209311</v>
      </c>
      <c r="G82" t="s">
        <v>132</v>
      </c>
      <c r="H82" t="s">
        <v>133</v>
      </c>
    </row>
    <row r="83" spans="1:8" x14ac:dyDescent="0.3">
      <c r="A83" t="s">
        <v>338</v>
      </c>
      <c r="B83" t="s">
        <v>129</v>
      </c>
      <c r="C83" s="71" t="s">
        <v>188</v>
      </c>
      <c r="D83" s="71" t="s">
        <v>188</v>
      </c>
      <c r="E83" t="s">
        <v>339</v>
      </c>
      <c r="G83" t="s">
        <v>132</v>
      </c>
      <c r="H83" t="s">
        <v>133</v>
      </c>
    </row>
    <row r="84" spans="1:8" x14ac:dyDescent="0.3">
      <c r="A84" t="s">
        <v>340</v>
      </c>
      <c r="B84" t="s">
        <v>129</v>
      </c>
      <c r="C84" s="71" t="s">
        <v>341</v>
      </c>
      <c r="D84" s="71" t="s">
        <v>341</v>
      </c>
      <c r="E84" t="s">
        <v>342</v>
      </c>
      <c r="F84">
        <v>353838007101</v>
      </c>
      <c r="G84" t="s">
        <v>132</v>
      </c>
      <c r="H84" t="s">
        <v>133</v>
      </c>
    </row>
    <row r="85" spans="1:8" x14ac:dyDescent="0.3">
      <c r="A85" t="s">
        <v>343</v>
      </c>
      <c r="B85" t="s">
        <v>129</v>
      </c>
      <c r="C85" s="71" t="s">
        <v>144</v>
      </c>
      <c r="D85" s="71" t="s">
        <v>144</v>
      </c>
      <c r="E85" t="s">
        <v>344</v>
      </c>
      <c r="F85">
        <v>447810865249</v>
      </c>
      <c r="G85" t="s">
        <v>345</v>
      </c>
      <c r="H85" t="s">
        <v>346</v>
      </c>
    </row>
    <row r="86" spans="1:8" x14ac:dyDescent="0.3">
      <c r="A86" t="s">
        <v>347</v>
      </c>
      <c r="B86" t="s">
        <v>129</v>
      </c>
      <c r="C86" s="71" t="s">
        <v>130</v>
      </c>
      <c r="D86" s="71" t="s">
        <v>130</v>
      </c>
      <c r="E86" t="s">
        <v>348</v>
      </c>
      <c r="F86">
        <v>353834499356</v>
      </c>
      <c r="G86" t="s">
        <v>132</v>
      </c>
      <c r="H86" t="s">
        <v>133</v>
      </c>
    </row>
    <row r="87" spans="1:8" x14ac:dyDescent="0.3">
      <c r="A87" t="s">
        <v>349</v>
      </c>
      <c r="B87" t="s">
        <v>129</v>
      </c>
      <c r="C87" s="71" t="s">
        <v>350</v>
      </c>
      <c r="D87" s="71" t="s">
        <v>350</v>
      </c>
      <c r="E87" t="s">
        <v>351</v>
      </c>
      <c r="F87">
        <v>447769177707</v>
      </c>
      <c r="G87" t="s">
        <v>352</v>
      </c>
      <c r="H87" t="s">
        <v>155</v>
      </c>
    </row>
    <row r="88" spans="1:8" x14ac:dyDescent="0.3">
      <c r="A88" t="s">
        <v>353</v>
      </c>
      <c r="B88" t="s">
        <v>129</v>
      </c>
      <c r="C88" s="71" t="s">
        <v>130</v>
      </c>
      <c r="D88" s="71" t="s">
        <v>130</v>
      </c>
      <c r="E88" t="s">
        <v>354</v>
      </c>
      <c r="F88">
        <v>353831773978</v>
      </c>
      <c r="G88" t="s">
        <v>132</v>
      </c>
      <c r="H88" t="s">
        <v>133</v>
      </c>
    </row>
    <row r="89" spans="1:8" x14ac:dyDescent="0.3">
      <c r="A89" t="s">
        <v>355</v>
      </c>
      <c r="B89" t="s">
        <v>129</v>
      </c>
      <c r="C89" s="71" t="s">
        <v>356</v>
      </c>
      <c r="D89" s="71" t="s">
        <v>356</v>
      </c>
      <c r="E89" t="s">
        <v>357</v>
      </c>
      <c r="F89">
        <v>353831973666</v>
      </c>
      <c r="G89" t="s">
        <v>132</v>
      </c>
      <c r="H89" t="s">
        <v>133</v>
      </c>
    </row>
    <row r="90" spans="1:8" x14ac:dyDescent="0.3">
      <c r="A90" t="s">
        <v>358</v>
      </c>
      <c r="B90" t="s">
        <v>129</v>
      </c>
      <c r="C90" s="71" t="s">
        <v>144</v>
      </c>
      <c r="D90" s="71" t="s">
        <v>144</v>
      </c>
      <c r="E90" t="s">
        <v>359</v>
      </c>
      <c r="F90">
        <v>447476621294</v>
      </c>
    </row>
    <row r="91" spans="1:8" x14ac:dyDescent="0.3">
      <c r="A91" t="s">
        <v>360</v>
      </c>
      <c r="B91" t="s">
        <v>129</v>
      </c>
      <c r="C91" s="71" t="s">
        <v>188</v>
      </c>
      <c r="D91" s="71" t="s">
        <v>188</v>
      </c>
      <c r="E91" t="s">
        <v>361</v>
      </c>
      <c r="G91" t="s">
        <v>132</v>
      </c>
      <c r="H91" t="s">
        <v>133</v>
      </c>
    </row>
    <row r="92" spans="1:8" x14ac:dyDescent="0.3">
      <c r="A92" t="s">
        <v>362</v>
      </c>
      <c r="B92" t="s">
        <v>129</v>
      </c>
      <c r="C92" s="71" t="s">
        <v>141</v>
      </c>
      <c r="D92" s="71" t="s">
        <v>141</v>
      </c>
      <c r="E92" t="s">
        <v>363</v>
      </c>
      <c r="F92">
        <v>353838687485</v>
      </c>
      <c r="G92" t="s">
        <v>132</v>
      </c>
      <c r="H92" t="s">
        <v>133</v>
      </c>
    </row>
    <row r="93" spans="1:8" x14ac:dyDescent="0.3">
      <c r="A93" t="s">
        <v>364</v>
      </c>
      <c r="B93" t="s">
        <v>129</v>
      </c>
      <c r="C93" s="71" t="s">
        <v>365</v>
      </c>
      <c r="D93" s="71" t="s">
        <v>365</v>
      </c>
      <c r="E93" t="s">
        <v>366</v>
      </c>
      <c r="F93">
        <v>353878233901</v>
      </c>
      <c r="G93" t="s">
        <v>132</v>
      </c>
      <c r="H93" t="s">
        <v>133</v>
      </c>
    </row>
    <row r="94" spans="1:8" x14ac:dyDescent="0.3">
      <c r="A94" t="s">
        <v>367</v>
      </c>
      <c r="B94" t="s">
        <v>129</v>
      </c>
      <c r="C94" s="71" t="s">
        <v>368</v>
      </c>
      <c r="D94" s="71" t="s">
        <v>368</v>
      </c>
      <c r="E94" t="s">
        <v>369</v>
      </c>
      <c r="F94">
        <v>353838676230</v>
      </c>
      <c r="G94" t="s">
        <v>132</v>
      </c>
      <c r="H94" t="s">
        <v>133</v>
      </c>
    </row>
    <row r="95" spans="1:8" x14ac:dyDescent="0.3">
      <c r="A95" t="s">
        <v>370</v>
      </c>
      <c r="B95" t="s">
        <v>129</v>
      </c>
      <c r="C95" s="71" t="s">
        <v>196</v>
      </c>
      <c r="D95" s="71" t="s">
        <v>196</v>
      </c>
      <c r="E95" t="s">
        <v>371</v>
      </c>
      <c r="F95">
        <v>353862478014</v>
      </c>
      <c r="G95" t="s">
        <v>132</v>
      </c>
      <c r="H95" t="s">
        <v>133</v>
      </c>
    </row>
    <row r="96" spans="1:8" x14ac:dyDescent="0.3">
      <c r="A96" t="s">
        <v>372</v>
      </c>
      <c r="B96" t="s">
        <v>129</v>
      </c>
      <c r="C96" s="71" t="s">
        <v>138</v>
      </c>
      <c r="D96" s="71" t="s">
        <v>138</v>
      </c>
      <c r="E96" t="s">
        <v>373</v>
      </c>
      <c r="G96" t="s">
        <v>132</v>
      </c>
      <c r="H96" t="s">
        <v>133</v>
      </c>
    </row>
    <row r="97" spans="1:8" x14ac:dyDescent="0.3">
      <c r="A97" t="s">
        <v>374</v>
      </c>
      <c r="B97" t="s">
        <v>129</v>
      </c>
      <c r="C97" s="71" t="s">
        <v>375</v>
      </c>
      <c r="D97" s="71" t="s">
        <v>375</v>
      </c>
      <c r="E97" t="s">
        <v>376</v>
      </c>
      <c r="G97" t="s">
        <v>132</v>
      </c>
      <c r="H97" t="s">
        <v>133</v>
      </c>
    </row>
    <row r="98" spans="1:8" x14ac:dyDescent="0.3">
      <c r="A98" t="s">
        <v>377</v>
      </c>
      <c r="B98" t="s">
        <v>129</v>
      </c>
      <c r="C98" s="71" t="s">
        <v>378</v>
      </c>
      <c r="D98" s="71" t="s">
        <v>378</v>
      </c>
      <c r="E98" t="s">
        <v>379</v>
      </c>
      <c r="G98" t="s">
        <v>132</v>
      </c>
      <c r="H98" t="s">
        <v>133</v>
      </c>
    </row>
    <row r="99" spans="1:8" x14ac:dyDescent="0.3">
      <c r="A99" t="s">
        <v>380</v>
      </c>
      <c r="B99" t="s">
        <v>129</v>
      </c>
      <c r="C99" s="71" t="s">
        <v>209</v>
      </c>
      <c r="D99" s="71" t="s">
        <v>209</v>
      </c>
      <c r="E99" t="s">
        <v>381</v>
      </c>
      <c r="G99" t="s">
        <v>132</v>
      </c>
      <c r="H99" t="s">
        <v>133</v>
      </c>
    </row>
    <row r="100" spans="1:8" x14ac:dyDescent="0.3">
      <c r="A100" t="s">
        <v>382</v>
      </c>
      <c r="B100" t="s">
        <v>129</v>
      </c>
      <c r="C100" s="71" t="s">
        <v>164</v>
      </c>
      <c r="D100" s="71" t="s">
        <v>164</v>
      </c>
      <c r="E100" t="s">
        <v>383</v>
      </c>
      <c r="F100">
        <v>353879241439</v>
      </c>
      <c r="G100" t="s">
        <v>132</v>
      </c>
      <c r="H100" t="s">
        <v>133</v>
      </c>
    </row>
    <row r="101" spans="1:8" x14ac:dyDescent="0.3">
      <c r="A101" t="s">
        <v>384</v>
      </c>
      <c r="B101" t="s">
        <v>129</v>
      </c>
      <c r="C101" s="71" t="s">
        <v>135</v>
      </c>
      <c r="D101" s="71" t="s">
        <v>135</v>
      </c>
      <c r="E101" t="s">
        <v>385</v>
      </c>
      <c r="F101">
        <v>353838787096</v>
      </c>
      <c r="G101" t="s">
        <v>132</v>
      </c>
      <c r="H101" t="s">
        <v>133</v>
      </c>
    </row>
    <row r="102" spans="1:8" x14ac:dyDescent="0.3">
      <c r="A102" t="s">
        <v>386</v>
      </c>
      <c r="B102" t="s">
        <v>129</v>
      </c>
      <c r="C102" s="71" t="s">
        <v>387</v>
      </c>
      <c r="D102" s="71" t="s">
        <v>387</v>
      </c>
      <c r="E102" t="s">
        <v>388</v>
      </c>
      <c r="G102" t="s">
        <v>132</v>
      </c>
      <c r="H102" t="s">
        <v>133</v>
      </c>
    </row>
    <row r="103" spans="1:8" x14ac:dyDescent="0.3">
      <c r="A103" t="s">
        <v>389</v>
      </c>
      <c r="B103" t="s">
        <v>129</v>
      </c>
      <c r="C103" s="71" t="s">
        <v>209</v>
      </c>
      <c r="D103" s="71" t="s">
        <v>209</v>
      </c>
      <c r="E103" t="s">
        <v>390</v>
      </c>
      <c r="F103">
        <v>353838678311</v>
      </c>
      <c r="G103" t="s">
        <v>132</v>
      </c>
      <c r="H103" t="s">
        <v>133</v>
      </c>
    </row>
    <row r="104" spans="1:8" x14ac:dyDescent="0.3">
      <c r="A104" t="s">
        <v>391</v>
      </c>
      <c r="B104" t="s">
        <v>129</v>
      </c>
      <c r="C104" s="71" t="s">
        <v>234</v>
      </c>
      <c r="D104" s="71" t="s">
        <v>234</v>
      </c>
      <c r="E104" t="s">
        <v>392</v>
      </c>
      <c r="G104" t="s">
        <v>132</v>
      </c>
      <c r="H104" t="s">
        <v>133</v>
      </c>
    </row>
    <row r="105" spans="1:8" x14ac:dyDescent="0.3">
      <c r="A105" t="s">
        <v>393</v>
      </c>
      <c r="B105" t="s">
        <v>129</v>
      </c>
      <c r="C105" s="71" t="s">
        <v>394</v>
      </c>
      <c r="D105" s="71" t="s">
        <v>394</v>
      </c>
      <c r="E105" t="s">
        <v>395</v>
      </c>
      <c r="F105">
        <v>353838549290</v>
      </c>
      <c r="G105" t="s">
        <v>132</v>
      </c>
      <c r="H105" t="s">
        <v>133</v>
      </c>
    </row>
    <row r="106" spans="1:8" x14ac:dyDescent="0.3">
      <c r="A106" t="s">
        <v>396</v>
      </c>
      <c r="B106" t="s">
        <v>129</v>
      </c>
      <c r="C106" s="71" t="s">
        <v>397</v>
      </c>
      <c r="D106" s="71" t="s">
        <v>397</v>
      </c>
      <c r="E106" t="s">
        <v>398</v>
      </c>
      <c r="G106" t="s">
        <v>132</v>
      </c>
      <c r="H106" t="s">
        <v>133</v>
      </c>
    </row>
    <row r="107" spans="1:8" x14ac:dyDescent="0.3">
      <c r="A107" t="s">
        <v>399</v>
      </c>
      <c r="B107" t="s">
        <v>129</v>
      </c>
      <c r="C107" s="71" t="s">
        <v>234</v>
      </c>
      <c r="D107" s="71" t="s">
        <v>234</v>
      </c>
      <c r="E107" t="s">
        <v>400</v>
      </c>
      <c r="F107">
        <v>353838573481</v>
      </c>
      <c r="G107" t="s">
        <v>132</v>
      </c>
      <c r="H107" t="s">
        <v>133</v>
      </c>
    </row>
    <row r="108" spans="1:8" x14ac:dyDescent="0.3">
      <c r="A108" t="s">
        <v>401</v>
      </c>
      <c r="B108" t="s">
        <v>129</v>
      </c>
      <c r="C108" s="71" t="s">
        <v>234</v>
      </c>
      <c r="D108" s="71" t="s">
        <v>234</v>
      </c>
      <c r="E108" t="s">
        <v>402</v>
      </c>
      <c r="F108">
        <v>353838578233</v>
      </c>
      <c r="G108" t="s">
        <v>132</v>
      </c>
      <c r="H108" t="s">
        <v>133</v>
      </c>
    </row>
    <row r="109" spans="1:8" x14ac:dyDescent="0.3">
      <c r="A109" t="s">
        <v>403</v>
      </c>
      <c r="B109" t="s">
        <v>129</v>
      </c>
      <c r="C109" s="71" t="s">
        <v>404</v>
      </c>
      <c r="D109" s="71" t="s">
        <v>404</v>
      </c>
      <c r="E109" t="s">
        <v>405</v>
      </c>
      <c r="F109">
        <v>353831948525</v>
      </c>
      <c r="G109" t="s">
        <v>132</v>
      </c>
      <c r="H109" t="s">
        <v>133</v>
      </c>
    </row>
    <row r="110" spans="1:8" x14ac:dyDescent="0.3">
      <c r="A110" t="s">
        <v>406</v>
      </c>
      <c r="B110" t="s">
        <v>129</v>
      </c>
      <c r="C110" s="71" t="s">
        <v>333</v>
      </c>
      <c r="D110" s="71" t="s">
        <v>333</v>
      </c>
      <c r="E110" t="s">
        <v>407</v>
      </c>
      <c r="G110" t="s">
        <v>132</v>
      </c>
      <c r="H110" t="s">
        <v>133</v>
      </c>
    </row>
    <row r="111" spans="1:8" x14ac:dyDescent="0.3">
      <c r="A111" t="s">
        <v>408</v>
      </c>
      <c r="B111" t="s">
        <v>129</v>
      </c>
      <c r="C111" s="71" t="s">
        <v>214</v>
      </c>
      <c r="D111" s="71" t="s">
        <v>214</v>
      </c>
      <c r="E111" t="s">
        <v>409</v>
      </c>
      <c r="G111" t="s">
        <v>132</v>
      </c>
      <c r="H111" t="s">
        <v>133</v>
      </c>
    </row>
    <row r="112" spans="1:8" x14ac:dyDescent="0.3">
      <c r="A112" t="s">
        <v>410</v>
      </c>
      <c r="B112" t="s">
        <v>129</v>
      </c>
      <c r="C112" s="71" t="s">
        <v>209</v>
      </c>
      <c r="D112" s="71" t="s">
        <v>209</v>
      </c>
      <c r="E112" t="s">
        <v>411</v>
      </c>
      <c r="F112">
        <v>353834898472</v>
      </c>
      <c r="G112" t="s">
        <v>132</v>
      </c>
      <c r="H112" t="s">
        <v>133</v>
      </c>
    </row>
    <row r="113" spans="1:8" x14ac:dyDescent="0.3">
      <c r="A113" t="s">
        <v>412</v>
      </c>
      <c r="B113" t="s">
        <v>129</v>
      </c>
      <c r="C113" s="71" t="s">
        <v>130</v>
      </c>
      <c r="D113" s="71" t="s">
        <v>130</v>
      </c>
      <c r="E113" t="s">
        <v>413</v>
      </c>
      <c r="F113">
        <v>353838653023</v>
      </c>
      <c r="G113" t="s">
        <v>132</v>
      </c>
      <c r="H113" t="s">
        <v>133</v>
      </c>
    </row>
    <row r="114" spans="1:8" x14ac:dyDescent="0.3">
      <c r="A114" t="s">
        <v>414</v>
      </c>
      <c r="B114" t="s">
        <v>129</v>
      </c>
      <c r="C114" s="71" t="s">
        <v>415</v>
      </c>
      <c r="D114" s="71" t="s">
        <v>415</v>
      </c>
      <c r="E114" t="s">
        <v>416</v>
      </c>
      <c r="F114">
        <v>447887748010</v>
      </c>
      <c r="H114" t="s">
        <v>417</v>
      </c>
    </row>
    <row r="115" spans="1:8" x14ac:dyDescent="0.3">
      <c r="A115" t="s">
        <v>418</v>
      </c>
      <c r="B115" t="s">
        <v>129</v>
      </c>
      <c r="C115" s="71" t="s">
        <v>135</v>
      </c>
      <c r="D115" s="71" t="s">
        <v>135</v>
      </c>
      <c r="E115" t="s">
        <v>419</v>
      </c>
      <c r="F115">
        <v>353838207186</v>
      </c>
      <c r="G115" t="s">
        <v>132</v>
      </c>
      <c r="H115" t="s">
        <v>133</v>
      </c>
    </row>
    <row r="116" spans="1:8" x14ac:dyDescent="0.3">
      <c r="A116" t="s">
        <v>420</v>
      </c>
      <c r="B116" t="s">
        <v>129</v>
      </c>
      <c r="C116" s="71" t="s">
        <v>234</v>
      </c>
      <c r="D116" s="71" t="s">
        <v>234</v>
      </c>
      <c r="E116" t="s">
        <v>421</v>
      </c>
      <c r="F116">
        <v>353834452027</v>
      </c>
      <c r="G116" t="s">
        <v>132</v>
      </c>
      <c r="H116" t="s">
        <v>133</v>
      </c>
    </row>
    <row r="117" spans="1:8" x14ac:dyDescent="0.3">
      <c r="A117" t="s">
        <v>422</v>
      </c>
      <c r="B117" t="s">
        <v>129</v>
      </c>
      <c r="C117" s="71" t="s">
        <v>179</v>
      </c>
      <c r="D117" s="71" t="s">
        <v>179</v>
      </c>
      <c r="E117" t="s">
        <v>423</v>
      </c>
      <c r="F117">
        <v>353879329062</v>
      </c>
      <c r="G117" t="s">
        <v>132</v>
      </c>
      <c r="H117" t="s">
        <v>133</v>
      </c>
    </row>
    <row r="118" spans="1:8" x14ac:dyDescent="0.3">
      <c r="A118" t="s">
        <v>424</v>
      </c>
      <c r="B118" t="s">
        <v>129</v>
      </c>
      <c r="C118" s="71" t="s">
        <v>291</v>
      </c>
      <c r="D118" s="71" t="s">
        <v>291</v>
      </c>
      <c r="E118" t="s">
        <v>425</v>
      </c>
      <c r="F118">
        <v>353831979356</v>
      </c>
      <c r="G118" t="s">
        <v>132</v>
      </c>
      <c r="H118" t="s">
        <v>133</v>
      </c>
    </row>
    <row r="119" spans="1:8" x14ac:dyDescent="0.3">
      <c r="A119" t="s">
        <v>426</v>
      </c>
      <c r="B119" t="s">
        <v>129</v>
      </c>
      <c r="C119" s="71" t="s">
        <v>427</v>
      </c>
      <c r="D119" s="71" t="s">
        <v>427</v>
      </c>
      <c r="E119" t="s">
        <v>428</v>
      </c>
      <c r="F119">
        <v>447823330269</v>
      </c>
      <c r="G119" t="s">
        <v>429</v>
      </c>
    </row>
    <row r="120" spans="1:8" x14ac:dyDescent="0.3">
      <c r="A120" t="s">
        <v>430</v>
      </c>
      <c r="B120" t="s">
        <v>129</v>
      </c>
      <c r="C120" s="71" t="s">
        <v>431</v>
      </c>
      <c r="D120" s="71" t="s">
        <v>431</v>
      </c>
      <c r="E120" t="s">
        <v>432</v>
      </c>
      <c r="F120">
        <v>353831860875</v>
      </c>
      <c r="G120" t="s">
        <v>132</v>
      </c>
      <c r="H120" t="s">
        <v>133</v>
      </c>
    </row>
    <row r="121" spans="1:8" x14ac:dyDescent="0.3">
      <c r="A121" t="s">
        <v>433</v>
      </c>
      <c r="B121" t="s">
        <v>129</v>
      </c>
      <c r="C121" s="71" t="s">
        <v>130</v>
      </c>
      <c r="D121" s="71" t="s">
        <v>130</v>
      </c>
      <c r="E121" t="s">
        <v>434</v>
      </c>
      <c r="F121">
        <v>353834897247</v>
      </c>
      <c r="G121" t="s">
        <v>132</v>
      </c>
      <c r="H121" t="s">
        <v>133</v>
      </c>
    </row>
    <row r="122" spans="1:8" x14ac:dyDescent="0.3">
      <c r="A122" t="s">
        <v>435</v>
      </c>
      <c r="B122" t="s">
        <v>129</v>
      </c>
      <c r="C122" s="71" t="s">
        <v>188</v>
      </c>
      <c r="D122" s="71" t="s">
        <v>188</v>
      </c>
      <c r="E122" t="s">
        <v>436</v>
      </c>
      <c r="G122" t="s">
        <v>132</v>
      </c>
      <c r="H122" t="s">
        <v>133</v>
      </c>
    </row>
    <row r="123" spans="1:8" x14ac:dyDescent="0.3">
      <c r="A123" t="s">
        <v>437</v>
      </c>
      <c r="B123" t="s">
        <v>129</v>
      </c>
      <c r="C123" s="71" t="s">
        <v>188</v>
      </c>
      <c r="D123" s="71" t="s">
        <v>188</v>
      </c>
      <c r="E123" t="s">
        <v>438</v>
      </c>
      <c r="F123">
        <v>353831958488</v>
      </c>
      <c r="G123" t="s">
        <v>132</v>
      </c>
      <c r="H123" t="s">
        <v>133</v>
      </c>
    </row>
    <row r="124" spans="1:8" x14ac:dyDescent="0.3">
      <c r="A124" t="s">
        <v>439</v>
      </c>
      <c r="B124" t="s">
        <v>129</v>
      </c>
      <c r="C124" s="71" t="s">
        <v>326</v>
      </c>
      <c r="D124" s="71" t="s">
        <v>326</v>
      </c>
      <c r="E124" t="s">
        <v>440</v>
      </c>
      <c r="F124">
        <v>353872271707</v>
      </c>
      <c r="G124" t="s">
        <v>132</v>
      </c>
      <c r="H124" t="s">
        <v>133</v>
      </c>
    </row>
    <row r="125" spans="1:8" x14ac:dyDescent="0.3">
      <c r="A125" t="s">
        <v>441</v>
      </c>
      <c r="B125" t="s">
        <v>129</v>
      </c>
      <c r="C125" s="71" t="s">
        <v>442</v>
      </c>
      <c r="D125" s="71" t="s">
        <v>442</v>
      </c>
      <c r="E125" t="s">
        <v>443</v>
      </c>
      <c r="F125">
        <v>353872720092</v>
      </c>
      <c r="G125" t="s">
        <v>132</v>
      </c>
      <c r="H125" t="s">
        <v>133</v>
      </c>
    </row>
    <row r="126" spans="1:8" x14ac:dyDescent="0.3">
      <c r="A126" t="s">
        <v>444</v>
      </c>
      <c r="B126" t="s">
        <v>129</v>
      </c>
      <c r="C126" s="71" t="s">
        <v>130</v>
      </c>
      <c r="D126" s="71" t="s">
        <v>130</v>
      </c>
      <c r="E126" t="s">
        <v>445</v>
      </c>
      <c r="F126">
        <v>353834433842</v>
      </c>
      <c r="G126" t="s">
        <v>132</v>
      </c>
      <c r="H126" t="s">
        <v>133</v>
      </c>
    </row>
    <row r="127" spans="1:8" x14ac:dyDescent="0.3">
      <c r="A127" t="s">
        <v>446</v>
      </c>
      <c r="B127" t="s">
        <v>129</v>
      </c>
      <c r="C127" s="71" t="s">
        <v>447</v>
      </c>
      <c r="D127" s="71" t="s">
        <v>447</v>
      </c>
      <c r="E127" t="s">
        <v>448</v>
      </c>
      <c r="G127" t="s">
        <v>132</v>
      </c>
      <c r="H127" t="s">
        <v>133</v>
      </c>
    </row>
    <row r="128" spans="1:8" x14ac:dyDescent="0.3">
      <c r="A128" t="s">
        <v>449</v>
      </c>
      <c r="B128" t="s">
        <v>129</v>
      </c>
      <c r="C128" s="71" t="s">
        <v>368</v>
      </c>
      <c r="D128" s="71" t="s">
        <v>368</v>
      </c>
      <c r="E128" t="s">
        <v>450</v>
      </c>
      <c r="F128">
        <v>353831142264</v>
      </c>
      <c r="G128" t="s">
        <v>132</v>
      </c>
      <c r="H128" t="s">
        <v>133</v>
      </c>
    </row>
    <row r="129" spans="1:8" x14ac:dyDescent="0.3">
      <c r="A129" t="s">
        <v>451</v>
      </c>
      <c r="B129" t="s">
        <v>129</v>
      </c>
      <c r="C129" s="71" t="s">
        <v>378</v>
      </c>
      <c r="D129" s="71" t="s">
        <v>378</v>
      </c>
      <c r="E129" t="s">
        <v>452</v>
      </c>
      <c r="F129">
        <v>353860617201</v>
      </c>
      <c r="G129" t="s">
        <v>132</v>
      </c>
      <c r="H129" t="s">
        <v>133</v>
      </c>
    </row>
    <row r="130" spans="1:8" x14ac:dyDescent="0.3">
      <c r="A130" t="s">
        <v>453</v>
      </c>
      <c r="B130" t="s">
        <v>129</v>
      </c>
      <c r="C130" s="71" t="s">
        <v>454</v>
      </c>
      <c r="D130" s="71" t="s">
        <v>454</v>
      </c>
      <c r="E130" t="s">
        <v>455</v>
      </c>
      <c r="F130">
        <v>353831891209</v>
      </c>
      <c r="G130" t="s">
        <v>132</v>
      </c>
      <c r="H130" t="s">
        <v>133</v>
      </c>
    </row>
    <row r="131" spans="1:8" x14ac:dyDescent="0.3">
      <c r="A131" t="s">
        <v>456</v>
      </c>
      <c r="B131" t="s">
        <v>129</v>
      </c>
      <c r="C131" s="71" t="s">
        <v>185</v>
      </c>
      <c r="D131" s="71" t="s">
        <v>185</v>
      </c>
      <c r="E131" t="s">
        <v>457</v>
      </c>
      <c r="G131" t="s">
        <v>132</v>
      </c>
      <c r="H131" t="s">
        <v>133</v>
      </c>
    </row>
    <row r="132" spans="1:8" x14ac:dyDescent="0.3">
      <c r="A132" t="s">
        <v>458</v>
      </c>
      <c r="B132" t="s">
        <v>129</v>
      </c>
      <c r="C132" s="71" t="s">
        <v>248</v>
      </c>
      <c r="D132" s="71" t="s">
        <v>248</v>
      </c>
      <c r="E132" t="s">
        <v>459</v>
      </c>
      <c r="G132" t="s">
        <v>132</v>
      </c>
      <c r="H132" t="s">
        <v>133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workbookViewId="0">
      <selection activeCell="K11" sqref="K11"/>
    </sheetView>
  </sheetViews>
  <sheetFormatPr defaultRowHeight="14.4" x14ac:dyDescent="0.3"/>
  <cols>
    <col min="1" max="1" width="22.6640625" customWidth="1"/>
    <col min="2" max="2" width="13.5546875" customWidth="1"/>
    <col min="3" max="3" width="13.5546875" style="102" customWidth="1"/>
    <col min="4" max="4" width="25.77734375" customWidth="1"/>
    <col min="5" max="5" width="17" customWidth="1"/>
  </cols>
  <sheetData>
    <row r="1" spans="1:5" x14ac:dyDescent="0.3">
      <c r="A1" s="1" t="s">
        <v>0</v>
      </c>
      <c r="D1" t="s">
        <v>466</v>
      </c>
      <c r="E1" s="2">
        <f>DATEVALUE(D1)</f>
        <v>43024</v>
      </c>
    </row>
    <row r="3" spans="1:5" ht="15.6" x14ac:dyDescent="0.3">
      <c r="A3" s="3" t="s">
        <v>1</v>
      </c>
    </row>
    <row r="4" spans="1:5" x14ac:dyDescent="0.3">
      <c r="A4" s="4" t="s">
        <v>61</v>
      </c>
      <c r="B4" s="4" t="s">
        <v>2</v>
      </c>
      <c r="C4" s="4" t="s">
        <v>62</v>
      </c>
      <c r="D4" s="4" t="s">
        <v>3</v>
      </c>
      <c r="E4" s="4" t="s">
        <v>4</v>
      </c>
    </row>
    <row r="5" spans="1:5" x14ac:dyDescent="0.3">
      <c r="A5" s="5"/>
      <c r="B5" s="5" t="str">
        <f t="shared" ref="B5:B36" ca="1" si="0">IF(ISBLANK(E5),IF(ISBLANK(D5),"",IF(D5&lt;TODAY(),"Red","Green")),"Complete")</f>
        <v/>
      </c>
      <c r="C5" s="9"/>
      <c r="D5" s="9"/>
      <c r="E5" s="9"/>
    </row>
    <row r="6" spans="1:5" x14ac:dyDescent="0.3">
      <c r="A6" s="5"/>
      <c r="B6" s="5" t="str">
        <f t="shared" ca="1" si="0"/>
        <v/>
      </c>
      <c r="C6" s="9"/>
      <c r="D6" s="9"/>
      <c r="E6" s="9"/>
    </row>
    <row r="7" spans="1:5" s="73" customFormat="1" x14ac:dyDescent="0.3">
      <c r="A7" s="5"/>
      <c r="B7" s="5" t="str">
        <f t="shared" ref="B7:B10" ca="1" si="1">IF(ISBLANK(E7),IF(ISBLANK(D7),"",IF(D7&lt;TODAY(),"Red","Green")),"Complete")</f>
        <v/>
      </c>
      <c r="C7" s="9"/>
      <c r="D7" s="9"/>
      <c r="E7" s="9"/>
    </row>
    <row r="8" spans="1:5" x14ac:dyDescent="0.3">
      <c r="A8" s="5"/>
      <c r="B8" s="5" t="str">
        <f t="shared" ca="1" si="1"/>
        <v/>
      </c>
      <c r="C8" s="9"/>
      <c r="D8" s="9"/>
      <c r="E8" s="9"/>
    </row>
    <row r="9" spans="1:5" x14ac:dyDescent="0.3">
      <c r="A9" s="5"/>
      <c r="B9" s="5" t="str">
        <f t="shared" ca="1" si="1"/>
        <v/>
      </c>
      <c r="C9" s="9"/>
      <c r="D9" s="9"/>
      <c r="E9" s="9"/>
    </row>
    <row r="10" spans="1:5" x14ac:dyDescent="0.3">
      <c r="A10" s="5"/>
      <c r="B10" s="5" t="str">
        <f t="shared" ca="1" si="1"/>
        <v/>
      </c>
      <c r="C10" s="9"/>
      <c r="D10" s="9"/>
      <c r="E10" s="9"/>
    </row>
    <row r="11" spans="1:5" x14ac:dyDescent="0.3">
      <c r="A11" s="5"/>
      <c r="B11" s="5" t="str">
        <f t="shared" ca="1" si="0"/>
        <v/>
      </c>
      <c r="C11" s="9"/>
      <c r="D11" s="9"/>
      <c r="E11" s="9"/>
    </row>
    <row r="12" spans="1:5" x14ac:dyDescent="0.3">
      <c r="A12" s="5"/>
      <c r="B12" s="5" t="str">
        <f t="shared" ca="1" si="0"/>
        <v/>
      </c>
      <c r="C12" s="9"/>
      <c r="D12" s="9"/>
      <c r="E12" s="9"/>
    </row>
    <row r="13" spans="1:5" x14ac:dyDescent="0.3">
      <c r="A13" s="5"/>
      <c r="B13" s="5" t="str">
        <f t="shared" ca="1" si="0"/>
        <v/>
      </c>
      <c r="C13" s="9"/>
      <c r="D13" s="9"/>
      <c r="E13" s="9"/>
    </row>
    <row r="14" spans="1:5" x14ac:dyDescent="0.3">
      <c r="A14" s="5"/>
      <c r="B14" s="5" t="str">
        <f t="shared" ca="1" si="0"/>
        <v/>
      </c>
      <c r="C14" s="9"/>
      <c r="D14" s="9"/>
      <c r="E14" s="9"/>
    </row>
    <row r="15" spans="1:5" x14ac:dyDescent="0.3">
      <c r="A15" s="5"/>
      <c r="B15" s="5" t="str">
        <f t="shared" ca="1" si="0"/>
        <v/>
      </c>
      <c r="C15" s="9"/>
      <c r="D15" s="9"/>
      <c r="E15" s="9"/>
    </row>
    <row r="16" spans="1:5" x14ac:dyDescent="0.3">
      <c r="A16" s="5"/>
      <c r="B16" s="5" t="str">
        <f t="shared" ca="1" si="0"/>
        <v/>
      </c>
      <c r="C16" s="9"/>
      <c r="D16" s="9"/>
      <c r="E16" s="9"/>
    </row>
    <row r="17" spans="1:5" x14ac:dyDescent="0.3">
      <c r="A17" s="5"/>
      <c r="B17" s="5" t="str">
        <f t="shared" ca="1" si="0"/>
        <v/>
      </c>
      <c r="C17" s="9"/>
      <c r="D17" s="9"/>
      <c r="E17" s="9"/>
    </row>
    <row r="18" spans="1:5" x14ac:dyDescent="0.3">
      <c r="A18" s="5"/>
      <c r="B18" s="5" t="str">
        <f t="shared" ca="1" si="0"/>
        <v/>
      </c>
      <c r="C18" s="9"/>
      <c r="D18" s="9"/>
      <c r="E18" s="9"/>
    </row>
    <row r="19" spans="1:5" x14ac:dyDescent="0.3">
      <c r="A19" s="5"/>
      <c r="B19" s="5" t="str">
        <f t="shared" ca="1" si="0"/>
        <v/>
      </c>
      <c r="C19" s="9"/>
      <c r="D19" s="9"/>
      <c r="E19" s="9"/>
    </row>
    <row r="20" spans="1:5" x14ac:dyDescent="0.3">
      <c r="A20" s="5"/>
      <c r="B20" s="5" t="str">
        <f t="shared" ca="1" si="0"/>
        <v/>
      </c>
      <c r="C20" s="9"/>
      <c r="D20" s="9"/>
      <c r="E20" s="9"/>
    </row>
    <row r="21" spans="1:5" x14ac:dyDescent="0.3">
      <c r="A21" s="5"/>
      <c r="B21" s="5" t="str">
        <f t="shared" ca="1" si="0"/>
        <v/>
      </c>
      <c r="C21" s="9"/>
      <c r="D21" s="9"/>
      <c r="E21" s="9"/>
    </row>
    <row r="22" spans="1:5" x14ac:dyDescent="0.3">
      <c r="A22" s="5"/>
      <c r="B22" s="5" t="str">
        <f t="shared" ca="1" si="0"/>
        <v/>
      </c>
      <c r="C22" s="9"/>
      <c r="D22" s="9"/>
      <c r="E22" s="9"/>
    </row>
    <row r="23" spans="1:5" x14ac:dyDescent="0.3">
      <c r="A23" s="5"/>
      <c r="B23" s="5" t="str">
        <f t="shared" ca="1" si="0"/>
        <v/>
      </c>
      <c r="C23" s="9"/>
      <c r="D23" s="9"/>
      <c r="E23" s="9"/>
    </row>
    <row r="24" spans="1:5" x14ac:dyDescent="0.3">
      <c r="A24" s="5"/>
      <c r="B24" s="5" t="str">
        <f t="shared" ca="1" si="0"/>
        <v/>
      </c>
      <c r="C24" s="9"/>
      <c r="D24" s="9"/>
      <c r="E24" s="9"/>
    </row>
    <row r="25" spans="1:5" x14ac:dyDescent="0.3">
      <c r="A25" s="5"/>
      <c r="B25" s="5" t="str">
        <f t="shared" ca="1" si="0"/>
        <v/>
      </c>
      <c r="C25" s="9"/>
      <c r="D25" s="9"/>
      <c r="E25" s="9"/>
    </row>
    <row r="26" spans="1:5" x14ac:dyDescent="0.3">
      <c r="A26" s="5"/>
      <c r="B26" s="5" t="str">
        <f t="shared" ca="1" si="0"/>
        <v/>
      </c>
      <c r="C26" s="9"/>
      <c r="D26" s="9"/>
      <c r="E26" s="9"/>
    </row>
    <row r="27" spans="1:5" x14ac:dyDescent="0.3">
      <c r="A27" s="5"/>
      <c r="B27" s="5" t="str">
        <f t="shared" ca="1" si="0"/>
        <v/>
      </c>
      <c r="C27" s="9"/>
      <c r="D27" s="9"/>
      <c r="E27" s="9"/>
    </row>
    <row r="28" spans="1:5" x14ac:dyDescent="0.3">
      <c r="A28" s="5"/>
      <c r="B28" s="5" t="str">
        <f t="shared" ca="1" si="0"/>
        <v/>
      </c>
      <c r="C28" s="9"/>
      <c r="D28" s="9"/>
      <c r="E28" s="9"/>
    </row>
    <row r="29" spans="1:5" x14ac:dyDescent="0.3">
      <c r="A29" s="5"/>
      <c r="B29" s="5" t="str">
        <f t="shared" ca="1" si="0"/>
        <v/>
      </c>
      <c r="C29" s="9"/>
      <c r="D29" s="9"/>
      <c r="E29" s="9"/>
    </row>
    <row r="30" spans="1:5" x14ac:dyDescent="0.3">
      <c r="A30" s="5"/>
      <c r="B30" s="5" t="str">
        <f t="shared" ca="1" si="0"/>
        <v/>
      </c>
      <c r="C30" s="9"/>
      <c r="D30" s="9"/>
      <c r="E30" s="9"/>
    </row>
    <row r="31" spans="1:5" x14ac:dyDescent="0.3">
      <c r="A31" s="5"/>
      <c r="B31" s="5" t="str">
        <f t="shared" ca="1" si="0"/>
        <v/>
      </c>
      <c r="C31" s="9"/>
      <c r="D31" s="9"/>
      <c r="E31" s="9"/>
    </row>
    <row r="32" spans="1:5" x14ac:dyDescent="0.3">
      <c r="A32" s="5"/>
      <c r="B32" s="5" t="str">
        <f t="shared" ca="1" si="0"/>
        <v/>
      </c>
      <c r="C32" s="9"/>
      <c r="D32" s="9"/>
      <c r="E32" s="9"/>
    </row>
    <row r="33" spans="1:5" x14ac:dyDescent="0.3">
      <c r="A33" s="5"/>
      <c r="B33" s="5" t="str">
        <f t="shared" ca="1" si="0"/>
        <v/>
      </c>
      <c r="C33" s="9"/>
      <c r="D33" s="9"/>
      <c r="E33" s="9"/>
    </row>
    <row r="34" spans="1:5" x14ac:dyDescent="0.3">
      <c r="A34" s="5"/>
      <c r="B34" s="5" t="str">
        <f t="shared" ca="1" si="0"/>
        <v/>
      </c>
      <c r="C34" s="9"/>
      <c r="D34" s="9"/>
      <c r="E34" s="9"/>
    </row>
    <row r="35" spans="1:5" x14ac:dyDescent="0.3">
      <c r="A35" s="5"/>
      <c r="B35" s="5" t="str">
        <f t="shared" ca="1" si="0"/>
        <v/>
      </c>
      <c r="C35" s="9"/>
      <c r="D35" s="9"/>
      <c r="E35" s="9"/>
    </row>
    <row r="36" spans="1:5" x14ac:dyDescent="0.3">
      <c r="A36" s="5"/>
      <c r="B36" s="5" t="str">
        <f t="shared" ca="1" si="0"/>
        <v/>
      </c>
      <c r="C36" s="9"/>
      <c r="D36" s="9"/>
      <c r="E36" s="9"/>
    </row>
  </sheetData>
  <conditionalFormatting sqref="B5:C6 C9 B11:B36">
    <cfRule type="cellIs" dxfId="188" priority="46" operator="equal">
      <formula>"Cancelled"</formula>
    </cfRule>
    <cfRule type="cellIs" dxfId="187" priority="47" operator="equal">
      <formula>"Complete"</formula>
    </cfRule>
    <cfRule type="cellIs" dxfId="186" priority="48" operator="equal">
      <formula>"Amber"</formula>
    </cfRule>
    <cfRule type="cellIs" dxfId="185" priority="49" operator="equal">
      <formula>"Red"</formula>
    </cfRule>
    <cfRule type="cellIs" dxfId="184" priority="50" operator="equal">
      <formula>"Green"</formula>
    </cfRule>
  </conditionalFormatting>
  <conditionalFormatting sqref="B7:C7">
    <cfRule type="cellIs" dxfId="183" priority="41" operator="equal">
      <formula>"Cancelled"</formula>
    </cfRule>
    <cfRule type="cellIs" dxfId="182" priority="42" operator="equal">
      <formula>"Complete"</formula>
    </cfRule>
    <cfRule type="cellIs" dxfId="181" priority="43" operator="equal">
      <formula>"Amber"</formula>
    </cfRule>
    <cfRule type="cellIs" dxfId="180" priority="44" operator="equal">
      <formula>"Red"</formula>
    </cfRule>
    <cfRule type="cellIs" dxfId="179" priority="45" operator="equal">
      <formula>"Green"</formula>
    </cfRule>
  </conditionalFormatting>
  <conditionalFormatting sqref="B8:C8">
    <cfRule type="cellIs" dxfId="178" priority="36" operator="equal">
      <formula>"Cancelled"</formula>
    </cfRule>
    <cfRule type="cellIs" dxfId="177" priority="37" operator="equal">
      <formula>"Complete"</formula>
    </cfRule>
    <cfRule type="cellIs" dxfId="176" priority="38" operator="equal">
      <formula>"Amber"</formula>
    </cfRule>
    <cfRule type="cellIs" dxfId="175" priority="39" operator="equal">
      <formula>"Red"</formula>
    </cfRule>
    <cfRule type="cellIs" dxfId="174" priority="40" operator="equal">
      <formula>"Green"</formula>
    </cfRule>
  </conditionalFormatting>
  <conditionalFormatting sqref="C10:C36">
    <cfRule type="cellIs" dxfId="173" priority="11" operator="equal">
      <formula>"Cancelled"</formula>
    </cfRule>
    <cfRule type="cellIs" dxfId="172" priority="12" operator="equal">
      <formula>"Complete"</formula>
    </cfRule>
    <cfRule type="cellIs" dxfId="171" priority="13" operator="equal">
      <formula>"Amber"</formula>
    </cfRule>
    <cfRule type="cellIs" dxfId="170" priority="14" operator="equal">
      <formula>"Red"</formula>
    </cfRule>
    <cfRule type="cellIs" dxfId="169" priority="15" operator="equal">
      <formula>"Green"</formula>
    </cfRule>
  </conditionalFormatting>
  <conditionalFormatting sqref="B9">
    <cfRule type="cellIs" dxfId="168" priority="6" operator="equal">
      <formula>"Cancelled"</formula>
    </cfRule>
    <cfRule type="cellIs" dxfId="167" priority="7" operator="equal">
      <formula>"Complete"</formula>
    </cfRule>
    <cfRule type="cellIs" dxfId="166" priority="8" operator="equal">
      <formula>"Amber"</formula>
    </cfRule>
    <cfRule type="cellIs" dxfId="165" priority="9" operator="equal">
      <formula>"Red"</formula>
    </cfRule>
    <cfRule type="cellIs" dxfId="164" priority="10" operator="equal">
      <formula>"Green"</formula>
    </cfRule>
  </conditionalFormatting>
  <conditionalFormatting sqref="B10">
    <cfRule type="cellIs" dxfId="163" priority="1" operator="equal">
      <formula>"Cancelled"</formula>
    </cfRule>
    <cfRule type="cellIs" dxfId="162" priority="2" operator="equal">
      <formula>"Complete"</formula>
    </cfRule>
    <cfRule type="cellIs" dxfId="161" priority="3" operator="equal">
      <formula>"Amber"</formula>
    </cfRule>
    <cfRule type="cellIs" dxfId="160" priority="4" operator="equal">
      <formula>"Red"</formula>
    </cfRule>
    <cfRule type="cellIs" dxfId="159" priority="5" operator="equal">
      <formula>"Green"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DTPicker1">
          <controlPr defaultSize="0" autoLine="0" autoPict="0" linkedCell="D1" r:id="rId5">
            <anchor moveWithCells="1">
              <from>
                <xdr:col>1</xdr:col>
                <xdr:colOff>30480</xdr:colOff>
                <xdr:row>0</xdr:row>
                <xdr:rowOff>0</xdr:rowOff>
              </from>
              <to>
                <xdr:col>2</xdr:col>
                <xdr:colOff>15240</xdr:colOff>
                <xdr:row>1</xdr:row>
                <xdr:rowOff>0</xdr:rowOff>
              </to>
            </anchor>
          </controlPr>
        </control>
      </mc:Choice>
      <mc:Fallback>
        <control shapeId="3073" r:id="rId4" name="DTPicker1"/>
      </mc:Fallback>
    </mc:AlternateContent>
  </control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Lists!$F$3:$F$7</xm:f>
          </x14:formula1>
          <xm:sqref>B5:B36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A2" sqref="A2:A4"/>
    </sheetView>
  </sheetViews>
  <sheetFormatPr defaultRowHeight="14.4" x14ac:dyDescent="0.3"/>
  <cols>
    <col min="1" max="1" width="13.21875" customWidth="1"/>
    <col min="2" max="2" width="18.6640625" customWidth="1"/>
    <col min="3" max="3" width="19.6640625" customWidth="1"/>
    <col min="4" max="4" width="14.33203125" customWidth="1"/>
    <col min="5" max="5" width="13.5546875" customWidth="1"/>
    <col min="6" max="6" width="14.88671875" customWidth="1"/>
    <col min="7" max="7" width="14.33203125" customWidth="1"/>
    <col min="8" max="8" width="19.5546875" customWidth="1"/>
  </cols>
  <sheetData>
    <row r="1" spans="1:8" x14ac:dyDescent="0.3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5"/>
      <c r="B5" s="5"/>
      <c r="C5" s="5"/>
      <c r="D5" s="5"/>
      <c r="E5" s="5"/>
      <c r="F5" s="5"/>
      <c r="G5" s="5"/>
      <c r="H5" s="5"/>
    </row>
    <row r="6" spans="1:8" x14ac:dyDescent="0.3">
      <c r="A6" s="5"/>
      <c r="B6" s="5"/>
      <c r="C6" s="5"/>
      <c r="D6" s="5"/>
      <c r="E6" s="5"/>
      <c r="F6" s="5"/>
      <c r="G6" s="5"/>
      <c r="H6" s="5"/>
    </row>
    <row r="7" spans="1:8" x14ac:dyDescent="0.3">
      <c r="A7" s="5"/>
      <c r="B7" s="5"/>
      <c r="C7" s="5"/>
      <c r="D7" s="5"/>
      <c r="E7" s="5"/>
      <c r="F7" s="5"/>
      <c r="G7" s="5"/>
      <c r="H7" s="5"/>
    </row>
    <row r="8" spans="1:8" x14ac:dyDescent="0.3">
      <c r="A8" s="5"/>
      <c r="B8" s="5"/>
      <c r="C8" s="5"/>
      <c r="D8" s="5"/>
      <c r="E8" s="5"/>
      <c r="F8" s="5"/>
      <c r="G8" s="5"/>
      <c r="H8" s="5"/>
    </row>
    <row r="9" spans="1:8" x14ac:dyDescent="0.3">
      <c r="A9" s="5"/>
      <c r="B9" s="5"/>
      <c r="C9" s="5"/>
      <c r="D9" s="5"/>
      <c r="E9" s="5"/>
      <c r="F9" s="5"/>
      <c r="G9" s="5"/>
      <c r="H9" s="5"/>
    </row>
    <row r="10" spans="1:8" x14ac:dyDescent="0.3">
      <c r="A10" s="5"/>
      <c r="B10" s="5"/>
      <c r="C10" s="5"/>
      <c r="D10" s="5"/>
      <c r="E10" s="5"/>
      <c r="F10" s="5"/>
      <c r="G10" s="5"/>
      <c r="H10" s="5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5"/>
      <c r="B12" s="5"/>
      <c r="C12" s="5"/>
      <c r="D12" s="5"/>
      <c r="E12" s="5"/>
      <c r="F12" s="5"/>
      <c r="G12" s="5"/>
      <c r="H12" s="5"/>
    </row>
    <row r="13" spans="1:8" x14ac:dyDescent="0.3">
      <c r="A13" s="5"/>
      <c r="B13" s="5"/>
      <c r="C13" s="5"/>
      <c r="D13" s="5"/>
      <c r="E13" s="5"/>
      <c r="F13" s="5"/>
      <c r="G13" s="5"/>
      <c r="H13" s="5"/>
    </row>
    <row r="14" spans="1:8" x14ac:dyDescent="0.3">
      <c r="A14" s="5"/>
      <c r="B14" s="5"/>
      <c r="C14" s="5"/>
      <c r="D14" s="5"/>
      <c r="E14" s="5"/>
      <c r="F14" s="5"/>
      <c r="G14" s="5"/>
      <c r="H14" s="5"/>
    </row>
    <row r="15" spans="1:8" x14ac:dyDescent="0.3">
      <c r="A15" s="5"/>
      <c r="B15" s="5"/>
      <c r="C15" s="5"/>
      <c r="D15" s="5"/>
      <c r="E15" s="5"/>
      <c r="F15" s="5"/>
      <c r="G15" s="5"/>
      <c r="H15" s="5"/>
    </row>
    <row r="16" spans="1:8" x14ac:dyDescent="0.3">
      <c r="A16" s="5"/>
      <c r="B16" s="5"/>
      <c r="C16" s="5"/>
      <c r="D16" s="5"/>
      <c r="E16" s="5"/>
      <c r="F16" s="5"/>
      <c r="G16" s="5"/>
      <c r="H16" s="5"/>
    </row>
    <row r="17" spans="1:8" x14ac:dyDescent="0.3">
      <c r="A17" s="5"/>
      <c r="B17" s="5"/>
      <c r="C17" s="5"/>
      <c r="D17" s="5"/>
      <c r="E17" s="5"/>
      <c r="F17" s="5"/>
      <c r="G17" s="5"/>
      <c r="H17" s="5"/>
    </row>
    <row r="18" spans="1:8" x14ac:dyDescent="0.3">
      <c r="A18" s="5"/>
      <c r="B18" s="5"/>
      <c r="C18" s="5"/>
      <c r="D18" s="5"/>
      <c r="E18" s="5"/>
      <c r="F18" s="5"/>
      <c r="G18" s="5"/>
      <c r="H18" s="5"/>
    </row>
    <row r="19" spans="1:8" x14ac:dyDescent="0.3">
      <c r="A19" s="5"/>
      <c r="B19" s="5"/>
      <c r="C19" s="5"/>
      <c r="D19" s="5"/>
      <c r="E19" s="5"/>
      <c r="F19" s="5"/>
      <c r="G19" s="5"/>
      <c r="H19" s="5"/>
    </row>
    <row r="20" spans="1:8" x14ac:dyDescent="0.3">
      <c r="A20" s="5"/>
      <c r="B20" s="5"/>
      <c r="C20" s="5"/>
      <c r="D20" s="5"/>
      <c r="E20" s="5"/>
      <c r="F20" s="5"/>
      <c r="G20" s="5"/>
      <c r="H20" s="5"/>
    </row>
    <row r="21" spans="1:8" x14ac:dyDescent="0.3">
      <c r="A21" s="5"/>
      <c r="B21" s="5"/>
      <c r="C21" s="5"/>
      <c r="D21" s="5"/>
      <c r="E21" s="5"/>
      <c r="F21" s="5"/>
      <c r="G21" s="5"/>
      <c r="H21" s="5"/>
    </row>
    <row r="22" spans="1:8" x14ac:dyDescent="0.3">
      <c r="A22" s="5"/>
      <c r="B22" s="5"/>
      <c r="C22" s="5"/>
      <c r="D22" s="5"/>
      <c r="E22" s="5"/>
      <c r="F22" s="5"/>
      <c r="G22" s="5"/>
      <c r="H22" s="5"/>
    </row>
    <row r="23" spans="1:8" x14ac:dyDescent="0.3">
      <c r="A23" s="5"/>
      <c r="B23" s="5"/>
      <c r="C23" s="5"/>
      <c r="D23" s="5"/>
      <c r="E23" s="5"/>
      <c r="F23" s="5"/>
      <c r="G23" s="5"/>
      <c r="H23" s="5"/>
    </row>
    <row r="24" spans="1:8" x14ac:dyDescent="0.3">
      <c r="A24" s="5"/>
      <c r="B24" s="5"/>
      <c r="C24" s="5"/>
      <c r="D24" s="5"/>
      <c r="E24" s="5"/>
      <c r="F24" s="5"/>
      <c r="G24" s="5"/>
      <c r="H24" s="5"/>
    </row>
    <row r="25" spans="1:8" x14ac:dyDescent="0.3">
      <c r="A25" s="5"/>
      <c r="B25" s="5"/>
      <c r="C25" s="5"/>
      <c r="D25" s="5"/>
      <c r="E25" s="5"/>
      <c r="F25" s="5"/>
      <c r="G25" s="5"/>
      <c r="H25" s="5"/>
    </row>
    <row r="26" spans="1:8" x14ac:dyDescent="0.3">
      <c r="A26" s="5"/>
      <c r="B26" s="5"/>
      <c r="C26" s="5"/>
      <c r="D26" s="5"/>
      <c r="E26" s="5"/>
      <c r="F26" s="5"/>
      <c r="G26" s="5"/>
      <c r="H26" s="5"/>
    </row>
    <row r="27" spans="1:8" x14ac:dyDescent="0.3">
      <c r="A27" s="5"/>
      <c r="B27" s="5"/>
      <c r="C27" s="5"/>
      <c r="D27" s="5"/>
      <c r="E27" s="5"/>
      <c r="F27" s="5"/>
      <c r="G27" s="5"/>
      <c r="H27" s="5"/>
    </row>
    <row r="28" spans="1:8" x14ac:dyDescent="0.3">
      <c r="A28" s="5"/>
      <c r="B28" s="5"/>
      <c r="C28" s="5"/>
      <c r="D28" s="5"/>
      <c r="E28" s="5"/>
      <c r="F28" s="5"/>
      <c r="G28" s="5"/>
      <c r="H28" s="5"/>
    </row>
    <row r="29" spans="1:8" x14ac:dyDescent="0.3">
      <c r="A29" s="5"/>
      <c r="B29" s="5"/>
      <c r="C29" s="5"/>
      <c r="D29" s="5"/>
      <c r="E29" s="5"/>
      <c r="F29" s="5"/>
      <c r="G29" s="5"/>
      <c r="H29" s="5"/>
    </row>
    <row r="30" spans="1:8" x14ac:dyDescent="0.3">
      <c r="A30" s="5"/>
      <c r="B30" s="5"/>
      <c r="C30" s="5"/>
      <c r="D30" s="5"/>
      <c r="E30" s="5"/>
      <c r="F30" s="5"/>
      <c r="G30" s="5"/>
      <c r="H30" s="5"/>
    </row>
    <row r="31" spans="1:8" x14ac:dyDescent="0.3">
      <c r="A31" s="5"/>
      <c r="B31" s="5"/>
      <c r="C31" s="5"/>
      <c r="D31" s="5"/>
      <c r="E31" s="5"/>
      <c r="F31" s="5"/>
      <c r="G31" s="5"/>
      <c r="H31" s="5"/>
    </row>
    <row r="32" spans="1:8" x14ac:dyDescent="0.3">
      <c r="A32" s="5"/>
      <c r="B32" s="5"/>
      <c r="C32" s="5"/>
      <c r="D32" s="5"/>
      <c r="E32" s="5"/>
      <c r="F32" s="5"/>
      <c r="G32" s="5"/>
      <c r="H32" s="5"/>
    </row>
    <row r="33" spans="1:8" x14ac:dyDescent="0.3">
      <c r="A33" s="5"/>
      <c r="B33" s="5"/>
      <c r="C33" s="5"/>
      <c r="D33" s="5"/>
      <c r="E33" s="5"/>
      <c r="F33" s="5"/>
      <c r="G33" s="5"/>
      <c r="H33" s="5"/>
    </row>
    <row r="34" spans="1:8" x14ac:dyDescent="0.3">
      <c r="A34" s="5"/>
      <c r="B34" s="5"/>
      <c r="C34" s="5"/>
      <c r="D34" s="5"/>
      <c r="E34" s="5"/>
      <c r="F34" s="5"/>
      <c r="G34" s="5"/>
      <c r="H34" s="5"/>
    </row>
    <row r="35" spans="1:8" x14ac:dyDescent="0.3">
      <c r="A35" s="5"/>
      <c r="B35" s="5"/>
      <c r="C35" s="5"/>
      <c r="D35" s="5"/>
      <c r="E35" s="5"/>
      <c r="F35" s="5"/>
      <c r="G35" s="5"/>
      <c r="H35" s="5"/>
    </row>
    <row r="36" spans="1:8" x14ac:dyDescent="0.3">
      <c r="A36" s="5"/>
      <c r="B36" s="5"/>
      <c r="C36" s="5"/>
      <c r="D36" s="5"/>
      <c r="E36" s="5"/>
      <c r="F36" s="5"/>
      <c r="G36" s="5"/>
      <c r="H36" s="5"/>
    </row>
    <row r="37" spans="1:8" x14ac:dyDescent="0.3">
      <c r="A37" s="5"/>
      <c r="B37" s="5"/>
      <c r="C37" s="5"/>
      <c r="D37" s="5"/>
      <c r="E37" s="5"/>
      <c r="F37" s="5"/>
      <c r="G37" s="5"/>
      <c r="H37" s="5"/>
    </row>
    <row r="38" spans="1:8" x14ac:dyDescent="0.3">
      <c r="A38" s="5"/>
      <c r="B38" s="5"/>
      <c r="C38" s="5"/>
      <c r="D38" s="5"/>
      <c r="E38" s="5"/>
      <c r="F38" s="5"/>
      <c r="G38" s="5"/>
      <c r="H38" s="5"/>
    </row>
    <row r="39" spans="1:8" x14ac:dyDescent="0.3">
      <c r="A39" s="5"/>
      <c r="B39" s="5"/>
      <c r="C39" s="5"/>
      <c r="D39" s="5"/>
      <c r="E39" s="5"/>
      <c r="F39" s="5"/>
      <c r="G39" s="5"/>
      <c r="H39" s="5"/>
    </row>
    <row r="40" spans="1:8" x14ac:dyDescent="0.3">
      <c r="A40" s="5"/>
      <c r="B40" s="5"/>
      <c r="C40" s="5"/>
      <c r="D40" s="5"/>
      <c r="E40" s="5"/>
      <c r="F40" s="5"/>
      <c r="G40" s="5"/>
      <c r="H40" s="5"/>
    </row>
    <row r="41" spans="1:8" x14ac:dyDescent="0.3">
      <c r="A41" s="5"/>
      <c r="B41" s="5"/>
      <c r="C41" s="5"/>
      <c r="D41" s="5"/>
      <c r="E41" s="5"/>
      <c r="F41" s="5"/>
      <c r="G41" s="5"/>
      <c r="H41" s="5"/>
    </row>
    <row r="42" spans="1:8" x14ac:dyDescent="0.3">
      <c r="A42" s="5"/>
      <c r="B42" s="5"/>
      <c r="C42" s="5"/>
      <c r="D42" s="5"/>
      <c r="E42" s="5"/>
      <c r="F42" s="5"/>
      <c r="G42" s="5"/>
      <c r="H42" s="5"/>
    </row>
    <row r="43" spans="1:8" x14ac:dyDescent="0.3">
      <c r="A43" s="5"/>
      <c r="B43" s="5"/>
      <c r="C43" s="5"/>
      <c r="D43" s="5"/>
      <c r="E43" s="5"/>
      <c r="F43" s="5"/>
      <c r="G43" s="5"/>
      <c r="H43" s="5"/>
    </row>
    <row r="44" spans="1:8" x14ac:dyDescent="0.3">
      <c r="A44" s="5"/>
      <c r="B44" s="5"/>
      <c r="C44" s="5"/>
      <c r="D44" s="5"/>
      <c r="E44" s="5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6" spans="1:8" x14ac:dyDescent="0.3">
      <c r="A46" s="5"/>
      <c r="B46" s="5"/>
      <c r="C46" s="5"/>
      <c r="D46" s="5"/>
      <c r="E46" s="5"/>
      <c r="F46" s="5"/>
      <c r="G46" s="5"/>
      <c r="H46" s="5"/>
    </row>
    <row r="47" spans="1:8" x14ac:dyDescent="0.3">
      <c r="A47" s="5"/>
      <c r="B47" s="5"/>
      <c r="C47" s="5"/>
      <c r="D47" s="5"/>
      <c r="E47" s="5"/>
      <c r="F47" s="5"/>
      <c r="G47" s="5"/>
      <c r="H47" s="5"/>
    </row>
    <row r="48" spans="1:8" x14ac:dyDescent="0.3">
      <c r="A48" s="5"/>
      <c r="B48" s="5"/>
      <c r="C48" s="5"/>
      <c r="D48" s="5"/>
      <c r="E48" s="5"/>
      <c r="F48" s="5"/>
      <c r="G48" s="5"/>
      <c r="H48" s="5"/>
    </row>
    <row r="49" spans="1:8" x14ac:dyDescent="0.3">
      <c r="A49" s="5"/>
      <c r="B49" s="5"/>
      <c r="C49" s="5"/>
      <c r="D49" s="5"/>
      <c r="E49" s="5"/>
      <c r="F49" s="5"/>
      <c r="G49" s="5"/>
      <c r="H49" s="5"/>
    </row>
    <row r="50" spans="1:8" x14ac:dyDescent="0.3">
      <c r="A50" s="5"/>
      <c r="B50" s="5"/>
      <c r="C50" s="5"/>
      <c r="D50" s="5"/>
      <c r="E50" s="5"/>
      <c r="F50" s="5"/>
      <c r="G50" s="5"/>
      <c r="H50" s="5"/>
    </row>
    <row r="51" spans="1:8" x14ac:dyDescent="0.3">
      <c r="A51" s="5"/>
      <c r="B51" s="5"/>
      <c r="C51" s="5"/>
      <c r="D51" s="5"/>
      <c r="E51" s="5"/>
      <c r="F51" s="5"/>
      <c r="G51" s="5"/>
      <c r="H51" s="5"/>
    </row>
    <row r="52" spans="1:8" x14ac:dyDescent="0.3">
      <c r="A52" s="5"/>
      <c r="B52" s="5"/>
      <c r="C52" s="5"/>
      <c r="D52" s="5"/>
      <c r="E52" s="5"/>
      <c r="F52" s="5"/>
      <c r="G52" s="5"/>
      <c r="H52" s="5"/>
    </row>
    <row r="53" spans="1:8" x14ac:dyDescent="0.3">
      <c r="A53" s="5"/>
      <c r="B53" s="5"/>
      <c r="C53" s="5"/>
      <c r="D53" s="5"/>
      <c r="E53" s="5"/>
      <c r="F53" s="5"/>
      <c r="G53" s="5"/>
      <c r="H53" s="5"/>
    </row>
    <row r="54" spans="1:8" x14ac:dyDescent="0.3">
      <c r="A54" s="5"/>
      <c r="B54" s="5"/>
      <c r="C54" s="5"/>
      <c r="D54" s="5"/>
      <c r="E54" s="5"/>
      <c r="F54" s="5"/>
      <c r="G54" s="5"/>
      <c r="H54" s="5"/>
    </row>
    <row r="55" spans="1:8" x14ac:dyDescent="0.3">
      <c r="A55" s="5"/>
      <c r="B55" s="5"/>
      <c r="C55" s="5"/>
      <c r="D55" s="5"/>
      <c r="E55" s="5"/>
      <c r="F55" s="5"/>
      <c r="G55" s="5"/>
      <c r="H55" s="5"/>
    </row>
    <row r="56" spans="1:8" x14ac:dyDescent="0.3">
      <c r="A56" s="5"/>
      <c r="B56" s="5"/>
      <c r="C56" s="5"/>
      <c r="D56" s="5"/>
      <c r="E56" s="5"/>
      <c r="F56" s="5"/>
      <c r="G56" s="5"/>
      <c r="H56" s="5"/>
    </row>
    <row r="57" spans="1:8" x14ac:dyDescent="0.3">
      <c r="A57" s="5"/>
      <c r="B57" s="5"/>
      <c r="C57" s="5"/>
      <c r="D57" s="5"/>
      <c r="E57" s="5"/>
      <c r="F57" s="5"/>
      <c r="G57" s="5"/>
      <c r="H57" s="5"/>
    </row>
    <row r="58" spans="1:8" x14ac:dyDescent="0.3">
      <c r="A58" s="5"/>
      <c r="B58" s="5"/>
      <c r="C58" s="5"/>
      <c r="D58" s="5"/>
      <c r="E58" s="5"/>
      <c r="F58" s="5"/>
      <c r="G58" s="5"/>
      <c r="H58" s="5"/>
    </row>
    <row r="59" spans="1:8" x14ac:dyDescent="0.3">
      <c r="A59" s="5"/>
      <c r="B59" s="5"/>
      <c r="C59" s="5"/>
      <c r="D59" s="5"/>
      <c r="E59" s="5"/>
      <c r="F59" s="5"/>
      <c r="G59" s="5"/>
      <c r="H59" s="5"/>
    </row>
    <row r="60" spans="1:8" x14ac:dyDescent="0.3">
      <c r="A60" s="5"/>
      <c r="B60" s="5"/>
      <c r="C60" s="5"/>
      <c r="D60" s="5"/>
      <c r="E60" s="5"/>
      <c r="F60" s="5"/>
      <c r="G60" s="5"/>
      <c r="H60" s="5"/>
    </row>
    <row r="61" spans="1:8" x14ac:dyDescent="0.3">
      <c r="A61" s="5"/>
      <c r="B61" s="5"/>
      <c r="C61" s="5"/>
      <c r="D61" s="5"/>
      <c r="E61" s="5"/>
      <c r="F61" s="5"/>
      <c r="G61" s="5"/>
      <c r="H61" s="5"/>
    </row>
    <row r="62" spans="1:8" x14ac:dyDescent="0.3">
      <c r="A62" s="5"/>
      <c r="B62" s="5"/>
      <c r="C62" s="5"/>
      <c r="D62" s="5"/>
      <c r="E62" s="5"/>
      <c r="F62" s="5"/>
      <c r="G62" s="5"/>
      <c r="H62" s="5"/>
    </row>
    <row r="63" spans="1:8" x14ac:dyDescent="0.3">
      <c r="A63" s="5"/>
      <c r="B63" s="5"/>
      <c r="C63" s="5"/>
      <c r="D63" s="5"/>
      <c r="E63" s="5"/>
      <c r="F63" s="5"/>
      <c r="G63" s="5"/>
      <c r="H63" s="5"/>
    </row>
    <row r="64" spans="1:8" x14ac:dyDescent="0.3">
      <c r="A64" s="5"/>
      <c r="B64" s="5"/>
      <c r="C64" s="5"/>
      <c r="D64" s="5"/>
      <c r="E64" s="5"/>
      <c r="F64" s="5"/>
      <c r="G64" s="5"/>
      <c r="H64" s="5"/>
    </row>
    <row r="65" spans="1:8" x14ac:dyDescent="0.3">
      <c r="A65" s="5"/>
      <c r="B65" s="5"/>
      <c r="C65" s="5"/>
      <c r="D65" s="5"/>
      <c r="E65" s="5"/>
      <c r="F65" s="5"/>
      <c r="G65" s="5"/>
      <c r="H65" s="5"/>
    </row>
    <row r="66" spans="1:8" x14ac:dyDescent="0.3">
      <c r="A66" s="5"/>
      <c r="B66" s="5"/>
      <c r="C66" s="5"/>
      <c r="D66" s="5"/>
      <c r="E66" s="5"/>
      <c r="F66" s="5"/>
      <c r="G66" s="5"/>
      <c r="H66" s="5"/>
    </row>
    <row r="67" spans="1:8" x14ac:dyDescent="0.3">
      <c r="A67" s="5"/>
      <c r="B67" s="5"/>
      <c r="C67" s="5"/>
      <c r="D67" s="5"/>
      <c r="E67" s="5"/>
      <c r="F67" s="5"/>
      <c r="G67" s="5"/>
      <c r="H67" s="5"/>
    </row>
    <row r="68" spans="1:8" x14ac:dyDescent="0.3">
      <c r="A68" s="5"/>
      <c r="B68" s="5"/>
      <c r="C68" s="5"/>
      <c r="D68" s="5"/>
      <c r="E68" s="5"/>
      <c r="F68" s="5"/>
      <c r="G68" s="5"/>
      <c r="H68" s="5"/>
    </row>
    <row r="69" spans="1:8" x14ac:dyDescent="0.3">
      <c r="A69" s="5"/>
      <c r="B69" s="5"/>
      <c r="C69" s="5"/>
      <c r="D69" s="5"/>
      <c r="E69" s="5"/>
      <c r="F69" s="5"/>
      <c r="G69" s="5"/>
      <c r="H69" s="5"/>
    </row>
    <row r="70" spans="1:8" x14ac:dyDescent="0.3">
      <c r="A70" s="5"/>
      <c r="B70" s="5"/>
      <c r="C70" s="5"/>
      <c r="D70" s="5"/>
      <c r="E70" s="5"/>
      <c r="F70" s="5"/>
      <c r="G70" s="5"/>
      <c r="H70" s="5"/>
    </row>
    <row r="71" spans="1:8" x14ac:dyDescent="0.3">
      <c r="A71" s="5"/>
      <c r="B71" s="5"/>
      <c r="C71" s="5"/>
      <c r="D71" s="5"/>
      <c r="E71" s="5"/>
      <c r="F71" s="5"/>
      <c r="G71" s="5"/>
      <c r="H71" s="5"/>
    </row>
    <row r="72" spans="1:8" x14ac:dyDescent="0.3">
      <c r="A72" s="5"/>
      <c r="B72" s="5"/>
      <c r="C72" s="5"/>
      <c r="D72" s="5"/>
      <c r="E72" s="5"/>
      <c r="F72" s="5"/>
      <c r="G72" s="5"/>
      <c r="H72" s="5"/>
    </row>
    <row r="73" spans="1:8" x14ac:dyDescent="0.3">
      <c r="A73" s="5"/>
      <c r="B73" s="5"/>
      <c r="C73" s="5"/>
      <c r="D73" s="5"/>
      <c r="E73" s="5"/>
      <c r="F73" s="5"/>
      <c r="G73" s="5"/>
      <c r="H73" s="5"/>
    </row>
    <row r="74" spans="1:8" x14ac:dyDescent="0.3">
      <c r="A74" s="5"/>
      <c r="B74" s="5"/>
      <c r="C74" s="5"/>
      <c r="D74" s="5"/>
      <c r="E74" s="5"/>
      <c r="F74" s="5"/>
      <c r="G74" s="5"/>
      <c r="H74" s="5"/>
    </row>
    <row r="75" spans="1:8" x14ac:dyDescent="0.3">
      <c r="A75" s="5"/>
      <c r="B75" s="5"/>
      <c r="C75" s="5"/>
      <c r="D75" s="5"/>
      <c r="E75" s="5"/>
      <c r="F75" s="5"/>
      <c r="G75" s="5"/>
      <c r="H75" s="5"/>
    </row>
    <row r="76" spans="1:8" x14ac:dyDescent="0.3">
      <c r="A76" s="5"/>
      <c r="B76" s="5"/>
      <c r="C76" s="5"/>
      <c r="D76" s="5"/>
      <c r="E76" s="5"/>
      <c r="F76" s="5"/>
      <c r="G76" s="5"/>
      <c r="H76" s="5"/>
    </row>
    <row r="77" spans="1:8" x14ac:dyDescent="0.3">
      <c r="A77" s="5"/>
      <c r="B77" s="5"/>
      <c r="C77" s="5"/>
      <c r="D77" s="5"/>
      <c r="E77" s="5"/>
      <c r="F77" s="5"/>
      <c r="G77" s="5"/>
      <c r="H77" s="5"/>
    </row>
    <row r="78" spans="1:8" x14ac:dyDescent="0.3">
      <c r="A78" s="5"/>
      <c r="B78" s="5"/>
      <c r="C78" s="5"/>
      <c r="D78" s="5"/>
      <c r="E78" s="5"/>
      <c r="F78" s="5"/>
      <c r="G78" s="5"/>
      <c r="H78" s="5"/>
    </row>
    <row r="79" spans="1:8" x14ac:dyDescent="0.3">
      <c r="A79" s="5"/>
      <c r="B79" s="5"/>
      <c r="C79" s="5"/>
      <c r="D79" s="5"/>
      <c r="E79" s="5"/>
      <c r="F79" s="5"/>
      <c r="G79" s="5"/>
      <c r="H79" s="5"/>
    </row>
    <row r="80" spans="1:8" x14ac:dyDescent="0.3">
      <c r="A80" s="5"/>
      <c r="B80" s="5"/>
      <c r="C80" s="5"/>
      <c r="D80" s="5"/>
      <c r="E80" s="5"/>
      <c r="F80" s="5"/>
      <c r="G80" s="5"/>
      <c r="H80" s="5"/>
    </row>
    <row r="81" spans="1:8" x14ac:dyDescent="0.3">
      <c r="A81" s="5"/>
      <c r="B81" s="5"/>
      <c r="C81" s="5"/>
      <c r="D81" s="5"/>
      <c r="E81" s="5"/>
      <c r="F81" s="5"/>
      <c r="G81" s="5"/>
      <c r="H81" s="5"/>
    </row>
    <row r="82" spans="1:8" x14ac:dyDescent="0.3">
      <c r="A82" s="5"/>
      <c r="B82" s="5"/>
      <c r="C82" s="5"/>
      <c r="D82" s="5"/>
      <c r="E82" s="5"/>
      <c r="F82" s="5"/>
      <c r="G82" s="5"/>
      <c r="H82" s="5"/>
    </row>
    <row r="83" spans="1:8" x14ac:dyDescent="0.3">
      <c r="A83" s="5"/>
      <c r="B83" s="5"/>
      <c r="C83" s="5"/>
      <c r="D83" s="5"/>
      <c r="E83" s="5"/>
      <c r="F83" s="5"/>
      <c r="G83" s="5"/>
      <c r="H83" s="5"/>
    </row>
    <row r="84" spans="1:8" x14ac:dyDescent="0.3">
      <c r="A84" s="5"/>
      <c r="B84" s="5"/>
      <c r="C84" s="5"/>
      <c r="D84" s="5"/>
      <c r="E84" s="5"/>
      <c r="F84" s="5"/>
      <c r="G84" s="5"/>
      <c r="H84" s="5"/>
    </row>
    <row r="85" spans="1:8" x14ac:dyDescent="0.3">
      <c r="A85" s="5"/>
      <c r="B85" s="5"/>
      <c r="C85" s="5"/>
      <c r="D85" s="5"/>
      <c r="E85" s="5"/>
      <c r="F85" s="5"/>
      <c r="G85" s="5"/>
      <c r="H85" s="5"/>
    </row>
    <row r="86" spans="1:8" x14ac:dyDescent="0.3">
      <c r="A86" s="5"/>
      <c r="B86" s="5"/>
      <c r="C86" s="5"/>
      <c r="D86" s="5"/>
      <c r="E86" s="5"/>
      <c r="F86" s="5"/>
      <c r="G86" s="5"/>
      <c r="H86" s="5"/>
    </row>
    <row r="87" spans="1:8" x14ac:dyDescent="0.3">
      <c r="A87" s="5"/>
      <c r="B87" s="5"/>
      <c r="C87" s="5"/>
      <c r="D87" s="5"/>
      <c r="E87" s="5"/>
      <c r="F87" s="5"/>
      <c r="G87" s="5"/>
      <c r="H87" s="5"/>
    </row>
    <row r="88" spans="1:8" x14ac:dyDescent="0.3">
      <c r="A88" s="5"/>
      <c r="B88" s="5"/>
      <c r="C88" s="5"/>
      <c r="D88" s="5"/>
      <c r="E88" s="5"/>
      <c r="F88" s="5"/>
      <c r="G88" s="5"/>
      <c r="H88" s="5"/>
    </row>
    <row r="89" spans="1:8" x14ac:dyDescent="0.3">
      <c r="A89" s="5"/>
      <c r="B89" s="5"/>
      <c r="C89" s="5"/>
      <c r="D89" s="5"/>
      <c r="E89" s="5"/>
      <c r="F89" s="5"/>
      <c r="G89" s="5"/>
      <c r="H89" s="5"/>
    </row>
    <row r="90" spans="1:8" x14ac:dyDescent="0.3">
      <c r="A90" s="5"/>
      <c r="B90" s="5"/>
      <c r="C90" s="5"/>
      <c r="D90" s="5"/>
      <c r="E90" s="5"/>
      <c r="F90" s="5"/>
      <c r="G90" s="5"/>
      <c r="H90" s="5"/>
    </row>
    <row r="91" spans="1:8" x14ac:dyDescent="0.3">
      <c r="A91" s="5"/>
      <c r="B91" s="5"/>
      <c r="C91" s="5"/>
      <c r="D91" s="5"/>
      <c r="E91" s="5"/>
      <c r="F91" s="5"/>
      <c r="G91" s="5"/>
      <c r="H91" s="5"/>
    </row>
    <row r="92" spans="1:8" x14ac:dyDescent="0.3">
      <c r="A92" s="5"/>
      <c r="B92" s="5"/>
      <c r="C92" s="5"/>
      <c r="D92" s="5"/>
      <c r="E92" s="5"/>
      <c r="F92" s="5"/>
      <c r="G92" s="5"/>
      <c r="H92" s="5"/>
    </row>
    <row r="93" spans="1:8" x14ac:dyDescent="0.3">
      <c r="A93" s="5"/>
      <c r="B93" s="5"/>
      <c r="C93" s="5"/>
      <c r="D93" s="5"/>
      <c r="E93" s="5"/>
      <c r="F93" s="5"/>
      <c r="G93" s="5"/>
      <c r="H93" s="5"/>
    </row>
    <row r="94" spans="1:8" x14ac:dyDescent="0.3">
      <c r="A94" s="5"/>
      <c r="B94" s="5"/>
      <c r="C94" s="5"/>
      <c r="D94" s="5"/>
      <c r="E94" s="5"/>
      <c r="F94" s="5"/>
      <c r="G94" s="5"/>
      <c r="H94" s="5"/>
    </row>
    <row r="95" spans="1:8" x14ac:dyDescent="0.3">
      <c r="A95" s="5"/>
      <c r="B95" s="5"/>
      <c r="C95" s="5"/>
      <c r="D95" s="5"/>
      <c r="E95" s="5"/>
      <c r="F95" s="5"/>
      <c r="G95" s="5"/>
      <c r="H95" s="5"/>
    </row>
    <row r="96" spans="1:8" x14ac:dyDescent="0.3">
      <c r="A96" s="5"/>
      <c r="B96" s="5"/>
      <c r="C96" s="5"/>
      <c r="D96" s="5"/>
      <c r="E96" s="5"/>
      <c r="F96" s="5"/>
      <c r="G96" s="5"/>
      <c r="H96" s="5"/>
    </row>
    <row r="97" spans="1:8" x14ac:dyDescent="0.3">
      <c r="A97" s="5"/>
      <c r="B97" s="5"/>
      <c r="C97" s="5"/>
      <c r="D97" s="5"/>
      <c r="E97" s="5"/>
      <c r="F97" s="5"/>
      <c r="G97" s="5"/>
      <c r="H97" s="5"/>
    </row>
    <row r="98" spans="1:8" x14ac:dyDescent="0.3">
      <c r="A98" s="5"/>
      <c r="B98" s="5"/>
      <c r="C98" s="5"/>
      <c r="D98" s="5"/>
      <c r="E98" s="5"/>
      <c r="F98" s="5"/>
      <c r="G98" s="5"/>
      <c r="H98" s="5"/>
    </row>
    <row r="99" spans="1:8" x14ac:dyDescent="0.3">
      <c r="A99" s="5"/>
      <c r="B99" s="5"/>
      <c r="C99" s="5"/>
      <c r="D99" s="5"/>
      <c r="E99" s="5"/>
      <c r="F99" s="5"/>
      <c r="G99" s="5"/>
      <c r="H99" s="5"/>
    </row>
    <row r="100" spans="1:8" x14ac:dyDescent="0.3">
      <c r="A100" s="5"/>
      <c r="B100" s="5"/>
      <c r="C100" s="5"/>
      <c r="D100" s="5"/>
      <c r="E100" s="5"/>
      <c r="F100" s="5"/>
      <c r="G100" s="5"/>
      <c r="H100" s="5"/>
    </row>
    <row r="101" spans="1:8" x14ac:dyDescent="0.3">
      <c r="A101" s="5"/>
      <c r="B101" s="5"/>
      <c r="C101" s="5"/>
      <c r="D101" s="5"/>
      <c r="E101" s="5"/>
      <c r="F101" s="5"/>
      <c r="G101" s="5"/>
      <c r="H101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53"/>
  <sheetViews>
    <sheetView tabSelected="1" workbookViewId="0">
      <selection activeCell="M8" sqref="M8"/>
    </sheetView>
  </sheetViews>
  <sheetFormatPr defaultRowHeight="14.4" x14ac:dyDescent="0.3"/>
  <cols>
    <col min="1" max="1" width="6" customWidth="1"/>
    <col min="2" max="2" width="16.33203125" customWidth="1"/>
    <col min="4" max="4" width="10.109375" customWidth="1"/>
    <col min="6" max="6" width="17.109375" customWidth="1"/>
    <col min="7" max="7" width="12.109375" customWidth="1"/>
    <col min="8" max="9" width="10.6640625" customWidth="1"/>
    <col min="10" max="11" width="11.109375" customWidth="1"/>
    <col min="16" max="16" width="8.88671875" customWidth="1"/>
    <col min="27" max="27" width="15" customWidth="1"/>
    <col min="28" max="28" width="22.88671875" customWidth="1"/>
    <col min="29" max="29" width="13.33203125" customWidth="1"/>
  </cols>
  <sheetData>
    <row r="1" spans="1:29" ht="28.8" x14ac:dyDescent="0.3">
      <c r="A1" s="7" t="s">
        <v>57</v>
      </c>
      <c r="B1" s="7" t="s">
        <v>464</v>
      </c>
      <c r="C1" s="7" t="s">
        <v>58</v>
      </c>
      <c r="D1" s="7" t="s">
        <v>11</v>
      </c>
      <c r="E1" s="7" t="s">
        <v>2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AA1" s="71" t="s">
        <v>461</v>
      </c>
      <c r="AB1" s="71" t="s">
        <v>462</v>
      </c>
      <c r="AC1" s="71" t="s">
        <v>463</v>
      </c>
    </row>
    <row r="2" spans="1:29" x14ac:dyDescent="0.3">
      <c r="A2" s="8"/>
      <c r="B2" s="8"/>
      <c r="C2" s="8"/>
      <c r="D2" s="8"/>
      <c r="E2" s="8" t="str">
        <f t="shared" ref="E2:E12" ca="1" si="0">IF(ISBLANK(K2),IF(ISBLANK(J2),"",IF(AB2&lt;TODAY(),"Red","Green")),"")</f>
        <v/>
      </c>
      <c r="F2" s="8"/>
      <c r="G2" s="10"/>
      <c r="H2" s="8"/>
      <c r="I2" s="11"/>
      <c r="J2" s="11"/>
      <c r="K2" s="11"/>
      <c r="AA2" s="2" t="str">
        <f t="shared" ref="AA2:AA65" ca="1" si="1">IF(OFFSET(I2,0,0) = 0/1/1900,"",IFERROR(DATEVALUE(MID(OFFSET(I2,0,0), 5,8 )), OFFSET(I2,0,0)))</f>
        <v/>
      </c>
      <c r="AB2" s="2" t="str">
        <f t="shared" ref="AB2:AB65" ca="1" si="2">IF(OFFSET(J2,0,0) = 0/1/1900,"",IFERROR(DATEVALUE(MID(OFFSET(J2,0,0), 5,8 )), OFFSET(J2,0,0)))</f>
        <v/>
      </c>
      <c r="AC2" s="2" t="str">
        <f t="shared" ref="AC2:AC65" ca="1" si="3">IF(OFFSET(K2,0,0) = 0/1/1900,"",IFERROR(DATEVALUE(MID(OFFSET(K2,0,0), 5,8 )), OFFSET(K2,0,0)))</f>
        <v/>
      </c>
    </row>
    <row r="3" spans="1:29" x14ac:dyDescent="0.3">
      <c r="A3" s="8"/>
      <c r="B3" s="8"/>
      <c r="C3" s="8"/>
      <c r="D3" s="8"/>
      <c r="E3" s="8" t="str">
        <f t="shared" ca="1" si="0"/>
        <v/>
      </c>
      <c r="F3" s="8"/>
      <c r="G3" s="10"/>
      <c r="H3" s="8"/>
      <c r="I3" s="11"/>
      <c r="J3" s="11"/>
      <c r="K3" s="11"/>
      <c r="AA3" s="2" t="str">
        <f t="shared" ca="1" si="1"/>
        <v/>
      </c>
      <c r="AB3" s="2" t="str">
        <f t="shared" ca="1" si="2"/>
        <v/>
      </c>
      <c r="AC3" s="2" t="str">
        <f t="shared" ca="1" si="3"/>
        <v/>
      </c>
    </row>
    <row r="4" spans="1:29" x14ac:dyDescent="0.3">
      <c r="A4" s="8"/>
      <c r="B4" s="8"/>
      <c r="C4" s="8"/>
      <c r="D4" s="8"/>
      <c r="E4" s="8" t="str">
        <f t="shared" ca="1" si="0"/>
        <v/>
      </c>
      <c r="F4" s="8"/>
      <c r="G4" s="10"/>
      <c r="H4" s="8"/>
      <c r="I4" s="11"/>
      <c r="J4" s="11"/>
      <c r="K4" s="11"/>
      <c r="AA4" s="2" t="str">
        <f t="shared" ca="1" si="1"/>
        <v/>
      </c>
      <c r="AB4" s="2" t="str">
        <f t="shared" ca="1" si="2"/>
        <v/>
      </c>
      <c r="AC4" s="2" t="str">
        <f t="shared" ca="1" si="3"/>
        <v/>
      </c>
    </row>
    <row r="5" spans="1:29" x14ac:dyDescent="0.3">
      <c r="A5" s="8"/>
      <c r="B5" s="8"/>
      <c r="C5" s="8"/>
      <c r="D5" s="8"/>
      <c r="E5" s="8" t="str">
        <f t="shared" ca="1" si="0"/>
        <v/>
      </c>
      <c r="F5" s="8"/>
      <c r="G5" s="10"/>
      <c r="H5" s="8"/>
      <c r="I5" s="11"/>
      <c r="J5" s="11"/>
      <c r="K5" s="11"/>
      <c r="AA5" s="2" t="str">
        <f t="shared" ca="1" si="1"/>
        <v/>
      </c>
      <c r="AB5" s="2" t="str">
        <f t="shared" ca="1" si="2"/>
        <v/>
      </c>
      <c r="AC5" s="2" t="str">
        <f t="shared" ca="1" si="3"/>
        <v/>
      </c>
    </row>
    <row r="6" spans="1:29" s="72" customFormat="1" x14ac:dyDescent="0.3">
      <c r="A6" s="8"/>
      <c r="B6" s="8"/>
      <c r="C6" s="8"/>
      <c r="D6" s="8"/>
      <c r="E6" s="8" t="str">
        <f t="shared" ca="1" si="0"/>
        <v/>
      </c>
      <c r="F6" s="8"/>
      <c r="G6" s="10"/>
      <c r="H6" s="8"/>
      <c r="I6" s="11"/>
      <c r="J6" s="11"/>
      <c r="K6" s="11"/>
      <c r="AA6" s="2" t="str">
        <f t="shared" ca="1" si="1"/>
        <v/>
      </c>
      <c r="AB6" s="2" t="str">
        <f t="shared" ca="1" si="2"/>
        <v/>
      </c>
      <c r="AC6" s="2" t="str">
        <f t="shared" ca="1" si="3"/>
        <v/>
      </c>
    </row>
    <row r="7" spans="1:29" x14ac:dyDescent="0.3">
      <c r="A7" s="8"/>
      <c r="B7" s="8"/>
      <c r="C7" s="8"/>
      <c r="D7" s="8"/>
      <c r="E7" s="8" t="str">
        <f t="shared" ca="1" si="0"/>
        <v/>
      </c>
      <c r="F7" s="8"/>
      <c r="G7" s="10"/>
      <c r="H7" s="8"/>
      <c r="I7" s="11"/>
      <c r="J7" s="11"/>
      <c r="K7" s="11"/>
      <c r="AA7" s="2" t="str">
        <f t="shared" ca="1" si="1"/>
        <v/>
      </c>
      <c r="AB7" s="2" t="str">
        <f t="shared" ca="1" si="2"/>
        <v/>
      </c>
      <c r="AC7" s="2" t="str">
        <f t="shared" ca="1" si="3"/>
        <v/>
      </c>
    </row>
    <row r="8" spans="1:29" x14ac:dyDescent="0.3">
      <c r="A8" s="8"/>
      <c r="B8" s="8"/>
      <c r="C8" s="8"/>
      <c r="D8" s="8"/>
      <c r="E8" s="8" t="str">
        <f t="shared" ca="1" si="0"/>
        <v/>
      </c>
      <c r="F8" s="8"/>
      <c r="G8" s="10"/>
      <c r="H8" s="8"/>
      <c r="I8" s="11"/>
      <c r="J8" s="11"/>
      <c r="K8" s="11"/>
      <c r="AA8" s="2" t="str">
        <f t="shared" ca="1" si="1"/>
        <v/>
      </c>
      <c r="AB8" s="2" t="str">
        <f t="shared" ca="1" si="2"/>
        <v/>
      </c>
      <c r="AC8" s="2" t="str">
        <f t="shared" ca="1" si="3"/>
        <v/>
      </c>
    </row>
    <row r="9" spans="1:29" x14ac:dyDescent="0.3">
      <c r="A9" s="8"/>
      <c r="B9" s="8"/>
      <c r="C9" s="8"/>
      <c r="D9" s="8"/>
      <c r="E9" s="8" t="str">
        <f t="shared" ca="1" si="0"/>
        <v/>
      </c>
      <c r="F9" s="8"/>
      <c r="G9" s="10"/>
      <c r="H9" s="8"/>
      <c r="I9" s="11"/>
      <c r="J9" s="11"/>
      <c r="K9" s="11"/>
      <c r="AA9" s="2" t="str">
        <f t="shared" ca="1" si="1"/>
        <v/>
      </c>
      <c r="AB9" s="2" t="str">
        <f t="shared" ca="1" si="2"/>
        <v/>
      </c>
      <c r="AC9" s="2" t="str">
        <f t="shared" ca="1" si="3"/>
        <v/>
      </c>
    </row>
    <row r="10" spans="1:29" s="72" customFormat="1" x14ac:dyDescent="0.3">
      <c r="A10" s="8"/>
      <c r="B10" s="8"/>
      <c r="C10" s="8"/>
      <c r="D10" s="8"/>
      <c r="E10" s="8" t="str">
        <f t="shared" ca="1" si="0"/>
        <v/>
      </c>
      <c r="F10" s="8"/>
      <c r="G10" s="10"/>
      <c r="H10" s="8"/>
      <c r="I10" s="11"/>
      <c r="J10" s="11"/>
      <c r="K10" s="11"/>
      <c r="AA10" s="2" t="str">
        <f t="shared" ca="1" si="1"/>
        <v/>
      </c>
      <c r="AB10" s="2" t="str">
        <f t="shared" ca="1" si="2"/>
        <v/>
      </c>
      <c r="AC10" s="2" t="str">
        <f t="shared" ca="1" si="3"/>
        <v/>
      </c>
    </row>
    <row r="11" spans="1:29" x14ac:dyDescent="0.3">
      <c r="A11" s="8"/>
      <c r="B11" s="8"/>
      <c r="C11" s="8"/>
      <c r="D11" s="8"/>
      <c r="E11" s="8" t="str">
        <f t="shared" ca="1" si="0"/>
        <v/>
      </c>
      <c r="F11" s="8"/>
      <c r="G11" s="10"/>
      <c r="H11" s="8"/>
      <c r="I11" s="11"/>
      <c r="J11" s="11"/>
      <c r="K11" s="11"/>
      <c r="AA11" s="2" t="str">
        <f t="shared" ca="1" si="1"/>
        <v/>
      </c>
      <c r="AB11" s="2" t="str">
        <f t="shared" ca="1" si="2"/>
        <v/>
      </c>
      <c r="AC11" s="2" t="str">
        <f t="shared" ca="1" si="3"/>
        <v/>
      </c>
    </row>
    <row r="12" spans="1:29" s="72" customFormat="1" x14ac:dyDescent="0.3">
      <c r="A12" s="8"/>
      <c r="B12" s="8"/>
      <c r="C12" s="8"/>
      <c r="D12" s="8"/>
      <c r="E12" s="8" t="str">
        <f t="shared" ca="1" si="0"/>
        <v/>
      </c>
      <c r="F12" s="8"/>
      <c r="G12" s="10"/>
      <c r="H12" s="8"/>
      <c r="I12" s="11"/>
      <c r="J12" s="11"/>
      <c r="K12" s="11"/>
      <c r="AA12" s="2" t="str">
        <f t="shared" ca="1" si="1"/>
        <v/>
      </c>
      <c r="AB12" s="2" t="str">
        <f t="shared" ca="1" si="2"/>
        <v/>
      </c>
      <c r="AC12" s="2" t="str">
        <f t="shared" ca="1" si="3"/>
        <v/>
      </c>
    </row>
    <row r="13" spans="1:29" x14ac:dyDescent="0.3">
      <c r="A13" s="8"/>
      <c r="B13" s="8"/>
      <c r="C13" s="8"/>
      <c r="D13" s="8"/>
      <c r="E13" s="8" t="str">
        <f t="shared" ref="E13:E76" ca="1" si="4">IF(ISBLANK(K13),IF(ISBLANK(J13),"",IF(AB13&lt;TODAY(),"Red","Green")),"")</f>
        <v/>
      </c>
      <c r="F13" s="8"/>
      <c r="G13" s="10"/>
      <c r="H13" s="8"/>
      <c r="I13" s="11"/>
      <c r="J13" s="11"/>
      <c r="K13" s="11"/>
      <c r="AA13" s="2" t="str">
        <f t="shared" ca="1" si="1"/>
        <v/>
      </c>
      <c r="AB13" s="2" t="str">
        <f t="shared" ca="1" si="2"/>
        <v/>
      </c>
      <c r="AC13" s="2" t="str">
        <f t="shared" ca="1" si="3"/>
        <v/>
      </c>
    </row>
    <row r="14" spans="1:29" x14ac:dyDescent="0.3">
      <c r="A14" s="8"/>
      <c r="B14" s="8"/>
      <c r="C14" s="8"/>
      <c r="D14" s="8"/>
      <c r="E14" s="8" t="str">
        <f t="shared" ca="1" si="4"/>
        <v/>
      </c>
      <c r="F14" s="8"/>
      <c r="G14" s="10"/>
      <c r="H14" s="8"/>
      <c r="I14" s="11"/>
      <c r="J14" s="11"/>
      <c r="K14" s="11"/>
      <c r="AA14" s="2" t="str">
        <f t="shared" ca="1" si="1"/>
        <v/>
      </c>
      <c r="AB14" s="2" t="str">
        <f t="shared" ca="1" si="2"/>
        <v/>
      </c>
      <c r="AC14" s="2" t="str">
        <f t="shared" ca="1" si="3"/>
        <v/>
      </c>
    </row>
    <row r="15" spans="1:29" x14ac:dyDescent="0.3">
      <c r="A15" s="8"/>
      <c r="B15" s="8"/>
      <c r="C15" s="8"/>
      <c r="D15" s="8"/>
      <c r="E15" s="8" t="str">
        <f t="shared" ca="1" si="4"/>
        <v/>
      </c>
      <c r="F15" s="8"/>
      <c r="G15" s="10"/>
      <c r="H15" s="8"/>
      <c r="I15" s="11"/>
      <c r="J15" s="11"/>
      <c r="K15" s="11"/>
      <c r="AA15" s="2" t="str">
        <f t="shared" ca="1" si="1"/>
        <v/>
      </c>
      <c r="AB15" s="2" t="str">
        <f t="shared" ca="1" si="2"/>
        <v/>
      </c>
      <c r="AC15" s="2" t="str">
        <f t="shared" ca="1" si="3"/>
        <v/>
      </c>
    </row>
    <row r="16" spans="1:29" x14ac:dyDescent="0.3">
      <c r="A16" s="8"/>
      <c r="B16" s="8"/>
      <c r="C16" s="8"/>
      <c r="D16" s="8"/>
      <c r="E16" s="8" t="str">
        <f t="shared" ca="1" si="4"/>
        <v/>
      </c>
      <c r="F16" s="8"/>
      <c r="G16" s="10"/>
      <c r="H16" s="8"/>
      <c r="I16" s="11"/>
      <c r="J16" s="11"/>
      <c r="K16" s="11"/>
      <c r="AA16" s="2" t="str">
        <f t="shared" ca="1" si="1"/>
        <v/>
      </c>
      <c r="AB16" s="2" t="str">
        <f t="shared" ca="1" si="2"/>
        <v/>
      </c>
      <c r="AC16" s="2" t="str">
        <f t="shared" ca="1" si="3"/>
        <v/>
      </c>
    </row>
    <row r="17" spans="1:29" x14ac:dyDescent="0.3">
      <c r="A17" s="8"/>
      <c r="B17" s="8"/>
      <c r="C17" s="8"/>
      <c r="D17" s="8"/>
      <c r="E17" s="8" t="str">
        <f t="shared" ca="1" si="4"/>
        <v/>
      </c>
      <c r="F17" s="8"/>
      <c r="G17" s="10"/>
      <c r="H17" s="8"/>
      <c r="I17" s="11"/>
      <c r="J17" s="11"/>
      <c r="K17" s="11"/>
      <c r="AA17" s="2" t="str">
        <f t="shared" ca="1" si="1"/>
        <v/>
      </c>
      <c r="AB17" s="2" t="str">
        <f t="shared" ca="1" si="2"/>
        <v/>
      </c>
      <c r="AC17" s="2" t="str">
        <f t="shared" ca="1" si="3"/>
        <v/>
      </c>
    </row>
    <row r="18" spans="1:29" x14ac:dyDescent="0.3">
      <c r="A18" s="8"/>
      <c r="B18" s="8"/>
      <c r="C18" s="8"/>
      <c r="D18" s="8"/>
      <c r="E18" s="8" t="str">
        <f t="shared" ca="1" si="4"/>
        <v/>
      </c>
      <c r="F18" s="8"/>
      <c r="G18" s="10"/>
      <c r="H18" s="8"/>
      <c r="I18" s="11"/>
      <c r="J18" s="11"/>
      <c r="K18" s="11"/>
      <c r="AA18" s="2" t="str">
        <f t="shared" ca="1" si="1"/>
        <v/>
      </c>
      <c r="AB18" s="2" t="str">
        <f t="shared" ca="1" si="2"/>
        <v/>
      </c>
      <c r="AC18" s="2" t="str">
        <f t="shared" ca="1" si="3"/>
        <v/>
      </c>
    </row>
    <row r="19" spans="1:29" x14ac:dyDescent="0.3">
      <c r="A19" s="8"/>
      <c r="B19" s="8"/>
      <c r="C19" s="8"/>
      <c r="D19" s="8"/>
      <c r="E19" s="8" t="str">
        <f t="shared" ca="1" si="4"/>
        <v/>
      </c>
      <c r="F19" s="8"/>
      <c r="G19" s="10"/>
      <c r="H19" s="8"/>
      <c r="I19" s="11"/>
      <c r="J19" s="11"/>
      <c r="K19" s="11"/>
      <c r="AA19" s="2" t="str">
        <f t="shared" ca="1" si="1"/>
        <v/>
      </c>
      <c r="AB19" s="2" t="str">
        <f t="shared" ca="1" si="2"/>
        <v/>
      </c>
      <c r="AC19" s="2" t="str">
        <f t="shared" ca="1" si="3"/>
        <v/>
      </c>
    </row>
    <row r="20" spans="1:29" x14ac:dyDescent="0.3">
      <c r="A20" s="8"/>
      <c r="B20" s="8"/>
      <c r="C20" s="8"/>
      <c r="D20" s="8"/>
      <c r="E20" s="8" t="str">
        <f t="shared" ca="1" si="4"/>
        <v/>
      </c>
      <c r="F20" s="8"/>
      <c r="G20" s="10"/>
      <c r="H20" s="8"/>
      <c r="I20" s="11"/>
      <c r="J20" s="11"/>
      <c r="K20" s="11"/>
      <c r="AA20" s="2" t="str">
        <f t="shared" ca="1" si="1"/>
        <v/>
      </c>
      <c r="AB20" s="2" t="str">
        <f t="shared" ca="1" si="2"/>
        <v/>
      </c>
      <c r="AC20" s="2" t="str">
        <f t="shared" ca="1" si="3"/>
        <v/>
      </c>
    </row>
    <row r="21" spans="1:29" x14ac:dyDescent="0.3">
      <c r="A21" s="8"/>
      <c r="B21" s="8"/>
      <c r="C21" s="8"/>
      <c r="D21" s="8"/>
      <c r="E21" s="8" t="str">
        <f t="shared" ca="1" si="4"/>
        <v/>
      </c>
      <c r="F21" s="8"/>
      <c r="G21" s="10"/>
      <c r="H21" s="8"/>
      <c r="I21" s="11"/>
      <c r="J21" s="11"/>
      <c r="K21" s="11"/>
      <c r="AA21" s="2" t="str">
        <f t="shared" ca="1" si="1"/>
        <v/>
      </c>
      <c r="AB21" s="2" t="str">
        <f t="shared" ca="1" si="2"/>
        <v/>
      </c>
      <c r="AC21" s="2" t="str">
        <f t="shared" ca="1" si="3"/>
        <v/>
      </c>
    </row>
    <row r="22" spans="1:29" x14ac:dyDescent="0.3">
      <c r="A22" s="8"/>
      <c r="B22" s="8"/>
      <c r="C22" s="8"/>
      <c r="D22" s="8"/>
      <c r="E22" s="8" t="str">
        <f t="shared" ca="1" si="4"/>
        <v/>
      </c>
      <c r="F22" s="8"/>
      <c r="G22" s="10"/>
      <c r="H22" s="8"/>
      <c r="I22" s="11"/>
      <c r="J22" s="11"/>
      <c r="K22" s="11"/>
      <c r="AA22" s="2" t="str">
        <f t="shared" ca="1" si="1"/>
        <v/>
      </c>
      <c r="AB22" s="2" t="str">
        <f t="shared" ca="1" si="2"/>
        <v/>
      </c>
      <c r="AC22" s="2" t="str">
        <f t="shared" ca="1" si="3"/>
        <v/>
      </c>
    </row>
    <row r="23" spans="1:29" x14ac:dyDescent="0.3">
      <c r="A23" s="8"/>
      <c r="B23" s="8"/>
      <c r="C23" s="8"/>
      <c r="D23" s="8"/>
      <c r="E23" s="8" t="str">
        <f t="shared" ca="1" si="4"/>
        <v/>
      </c>
      <c r="F23" s="8"/>
      <c r="G23" s="10"/>
      <c r="H23" s="8"/>
      <c r="I23" s="11"/>
      <c r="J23" s="11"/>
      <c r="K23" s="11"/>
      <c r="AA23" s="2" t="str">
        <f t="shared" ca="1" si="1"/>
        <v/>
      </c>
      <c r="AB23" s="2" t="str">
        <f t="shared" ca="1" si="2"/>
        <v/>
      </c>
      <c r="AC23" s="2" t="str">
        <f t="shared" ca="1" si="3"/>
        <v/>
      </c>
    </row>
    <row r="24" spans="1:29" x14ac:dyDescent="0.3">
      <c r="A24" s="8"/>
      <c r="B24" s="8"/>
      <c r="C24" s="8"/>
      <c r="D24" s="8"/>
      <c r="E24" s="8" t="str">
        <f t="shared" ca="1" si="4"/>
        <v/>
      </c>
      <c r="F24" s="8"/>
      <c r="G24" s="10"/>
      <c r="H24" s="8"/>
      <c r="I24" s="11"/>
      <c r="J24" s="11"/>
      <c r="K24" s="11"/>
      <c r="AA24" s="2" t="str">
        <f t="shared" ca="1" si="1"/>
        <v/>
      </c>
      <c r="AB24" s="2" t="str">
        <f t="shared" ca="1" si="2"/>
        <v/>
      </c>
      <c r="AC24" s="2" t="str">
        <f t="shared" ca="1" si="3"/>
        <v/>
      </c>
    </row>
    <row r="25" spans="1:29" x14ac:dyDescent="0.3">
      <c r="A25" s="8"/>
      <c r="B25" s="8"/>
      <c r="C25" s="8"/>
      <c r="D25" s="8"/>
      <c r="E25" s="8" t="str">
        <f t="shared" ca="1" si="4"/>
        <v/>
      </c>
      <c r="F25" s="8"/>
      <c r="G25" s="10"/>
      <c r="H25" s="8"/>
      <c r="I25" s="11"/>
      <c r="J25" s="11"/>
      <c r="K25" s="11"/>
      <c r="AA25" s="2" t="str">
        <f t="shared" ca="1" si="1"/>
        <v/>
      </c>
      <c r="AB25" s="2" t="str">
        <f t="shared" ca="1" si="2"/>
        <v/>
      </c>
      <c r="AC25" s="2" t="str">
        <f t="shared" ca="1" si="3"/>
        <v/>
      </c>
    </row>
    <row r="26" spans="1:29" x14ac:dyDescent="0.3">
      <c r="A26" s="8"/>
      <c r="B26" s="8"/>
      <c r="C26" s="8"/>
      <c r="D26" s="8"/>
      <c r="E26" s="8" t="str">
        <f t="shared" ca="1" si="4"/>
        <v/>
      </c>
      <c r="F26" s="8"/>
      <c r="G26" s="10"/>
      <c r="H26" s="8"/>
      <c r="I26" s="11"/>
      <c r="J26" s="11"/>
      <c r="K26" s="11"/>
      <c r="AA26" s="2" t="str">
        <f t="shared" ca="1" si="1"/>
        <v/>
      </c>
      <c r="AB26" s="2" t="str">
        <f t="shared" ca="1" si="2"/>
        <v/>
      </c>
      <c r="AC26" s="2" t="str">
        <f t="shared" ca="1" si="3"/>
        <v/>
      </c>
    </row>
    <row r="27" spans="1:29" x14ac:dyDescent="0.3">
      <c r="A27" s="8"/>
      <c r="B27" s="8"/>
      <c r="C27" s="8"/>
      <c r="D27" s="8"/>
      <c r="E27" s="8" t="str">
        <f t="shared" ca="1" si="4"/>
        <v/>
      </c>
      <c r="F27" s="8"/>
      <c r="G27" s="10"/>
      <c r="H27" s="8"/>
      <c r="I27" s="11"/>
      <c r="J27" s="11"/>
      <c r="K27" s="11"/>
      <c r="AA27" s="2" t="str">
        <f t="shared" ca="1" si="1"/>
        <v/>
      </c>
      <c r="AB27" s="2" t="str">
        <f t="shared" ca="1" si="2"/>
        <v/>
      </c>
      <c r="AC27" s="2" t="str">
        <f t="shared" ca="1" si="3"/>
        <v/>
      </c>
    </row>
    <row r="28" spans="1:29" x14ac:dyDescent="0.3">
      <c r="A28" s="8"/>
      <c r="B28" s="8"/>
      <c r="C28" s="8"/>
      <c r="D28" s="8"/>
      <c r="E28" s="8" t="str">
        <f t="shared" ca="1" si="4"/>
        <v/>
      </c>
      <c r="F28" s="8"/>
      <c r="G28" s="10"/>
      <c r="H28" s="8"/>
      <c r="I28" s="11"/>
      <c r="J28" s="11"/>
      <c r="K28" s="11"/>
      <c r="AA28" s="2" t="str">
        <f t="shared" ca="1" si="1"/>
        <v/>
      </c>
      <c r="AB28" s="2" t="str">
        <f t="shared" ca="1" si="2"/>
        <v/>
      </c>
      <c r="AC28" s="2" t="str">
        <f t="shared" ca="1" si="3"/>
        <v/>
      </c>
    </row>
    <row r="29" spans="1:29" x14ac:dyDescent="0.3">
      <c r="A29" s="8"/>
      <c r="B29" s="8"/>
      <c r="C29" s="8"/>
      <c r="D29" s="8"/>
      <c r="E29" s="8" t="str">
        <f t="shared" ca="1" si="4"/>
        <v/>
      </c>
      <c r="F29" s="8"/>
      <c r="G29" s="10"/>
      <c r="H29" s="8"/>
      <c r="I29" s="11"/>
      <c r="J29" s="11"/>
      <c r="K29" s="11"/>
      <c r="AA29" s="2" t="str">
        <f t="shared" ca="1" si="1"/>
        <v/>
      </c>
      <c r="AB29" s="2" t="str">
        <f t="shared" ca="1" si="2"/>
        <v/>
      </c>
      <c r="AC29" s="2" t="str">
        <f t="shared" ca="1" si="3"/>
        <v/>
      </c>
    </row>
    <row r="30" spans="1:29" x14ac:dyDescent="0.3">
      <c r="A30" s="8"/>
      <c r="B30" s="8"/>
      <c r="C30" s="8"/>
      <c r="D30" s="8"/>
      <c r="E30" s="8" t="str">
        <f t="shared" ca="1" si="4"/>
        <v/>
      </c>
      <c r="F30" s="8"/>
      <c r="G30" s="10"/>
      <c r="H30" s="8"/>
      <c r="I30" s="11"/>
      <c r="J30" s="11"/>
      <c r="K30" s="11"/>
      <c r="AA30" s="2" t="str">
        <f t="shared" ca="1" si="1"/>
        <v/>
      </c>
      <c r="AB30" s="2" t="str">
        <f t="shared" ca="1" si="2"/>
        <v/>
      </c>
      <c r="AC30" s="2" t="str">
        <f t="shared" ca="1" si="3"/>
        <v/>
      </c>
    </row>
    <row r="31" spans="1:29" x14ac:dyDescent="0.3">
      <c r="A31" s="8"/>
      <c r="B31" s="8"/>
      <c r="C31" s="8"/>
      <c r="D31" s="8"/>
      <c r="E31" s="8" t="str">
        <f t="shared" ca="1" si="4"/>
        <v/>
      </c>
      <c r="F31" s="8"/>
      <c r="G31" s="10"/>
      <c r="H31" s="8"/>
      <c r="I31" s="11"/>
      <c r="J31" s="11"/>
      <c r="K31" s="11"/>
      <c r="AA31" s="2" t="str">
        <f t="shared" ca="1" si="1"/>
        <v/>
      </c>
      <c r="AB31" s="2" t="str">
        <f t="shared" ca="1" si="2"/>
        <v/>
      </c>
      <c r="AC31" s="2" t="str">
        <f t="shared" ca="1" si="3"/>
        <v/>
      </c>
    </row>
    <row r="32" spans="1:29" x14ac:dyDescent="0.3">
      <c r="A32" s="8"/>
      <c r="B32" s="8"/>
      <c r="C32" s="8"/>
      <c r="D32" s="8"/>
      <c r="E32" s="8" t="str">
        <f t="shared" ca="1" si="4"/>
        <v/>
      </c>
      <c r="F32" s="8"/>
      <c r="G32" s="10"/>
      <c r="H32" s="8"/>
      <c r="I32" s="11"/>
      <c r="J32" s="11"/>
      <c r="K32" s="11"/>
      <c r="AA32" s="2" t="str">
        <f t="shared" ca="1" si="1"/>
        <v/>
      </c>
      <c r="AB32" s="2" t="str">
        <f t="shared" ca="1" si="2"/>
        <v/>
      </c>
      <c r="AC32" s="2" t="str">
        <f t="shared" ca="1" si="3"/>
        <v/>
      </c>
    </row>
    <row r="33" spans="1:29" x14ac:dyDescent="0.3">
      <c r="A33" s="8"/>
      <c r="B33" s="8"/>
      <c r="C33" s="8"/>
      <c r="D33" s="8"/>
      <c r="E33" s="8" t="str">
        <f t="shared" ca="1" si="4"/>
        <v/>
      </c>
      <c r="F33" s="8"/>
      <c r="G33" s="10"/>
      <c r="H33" s="8"/>
      <c r="I33" s="11"/>
      <c r="J33" s="11"/>
      <c r="K33" s="11"/>
      <c r="AA33" s="2" t="str">
        <f t="shared" ca="1" si="1"/>
        <v/>
      </c>
      <c r="AB33" s="2" t="str">
        <f t="shared" ca="1" si="2"/>
        <v/>
      </c>
      <c r="AC33" s="2" t="str">
        <f t="shared" ca="1" si="3"/>
        <v/>
      </c>
    </row>
    <row r="34" spans="1:29" x14ac:dyDescent="0.3">
      <c r="A34" s="8"/>
      <c r="B34" s="8"/>
      <c r="C34" s="8"/>
      <c r="D34" s="8"/>
      <c r="E34" s="8" t="str">
        <f t="shared" ca="1" si="4"/>
        <v/>
      </c>
      <c r="F34" s="8"/>
      <c r="G34" s="10"/>
      <c r="H34" s="8"/>
      <c r="I34" s="11"/>
      <c r="J34" s="11"/>
      <c r="K34" s="11"/>
      <c r="AA34" s="2" t="str">
        <f t="shared" ca="1" si="1"/>
        <v/>
      </c>
      <c r="AB34" s="2" t="str">
        <f t="shared" ca="1" si="2"/>
        <v/>
      </c>
      <c r="AC34" s="2" t="str">
        <f t="shared" ca="1" si="3"/>
        <v/>
      </c>
    </row>
    <row r="35" spans="1:29" x14ac:dyDescent="0.3">
      <c r="A35" s="8"/>
      <c r="B35" s="8"/>
      <c r="C35" s="8"/>
      <c r="D35" s="8"/>
      <c r="E35" s="8" t="str">
        <f t="shared" ca="1" si="4"/>
        <v/>
      </c>
      <c r="F35" s="8"/>
      <c r="G35" s="10"/>
      <c r="H35" s="8"/>
      <c r="I35" s="11"/>
      <c r="J35" s="11"/>
      <c r="K35" s="11"/>
      <c r="AA35" s="2" t="str">
        <f t="shared" ca="1" si="1"/>
        <v/>
      </c>
      <c r="AB35" s="2" t="str">
        <f t="shared" ca="1" si="2"/>
        <v/>
      </c>
      <c r="AC35" s="2" t="str">
        <f t="shared" ca="1" si="3"/>
        <v/>
      </c>
    </row>
    <row r="36" spans="1:29" x14ac:dyDescent="0.3">
      <c r="A36" s="8"/>
      <c r="B36" s="8"/>
      <c r="C36" s="8"/>
      <c r="D36" s="8"/>
      <c r="E36" s="8" t="str">
        <f t="shared" ca="1" si="4"/>
        <v/>
      </c>
      <c r="F36" s="8"/>
      <c r="G36" s="10"/>
      <c r="H36" s="8"/>
      <c r="I36" s="11"/>
      <c r="J36" s="11"/>
      <c r="K36" s="11"/>
      <c r="AA36" s="2" t="str">
        <f t="shared" ca="1" si="1"/>
        <v/>
      </c>
      <c r="AB36" s="2" t="str">
        <f t="shared" ca="1" si="2"/>
        <v/>
      </c>
      <c r="AC36" s="2" t="str">
        <f t="shared" ca="1" si="3"/>
        <v/>
      </c>
    </row>
    <row r="37" spans="1:29" x14ac:dyDescent="0.3">
      <c r="A37" s="8"/>
      <c r="B37" s="8"/>
      <c r="C37" s="8"/>
      <c r="D37" s="8"/>
      <c r="E37" s="8" t="str">
        <f t="shared" ca="1" si="4"/>
        <v/>
      </c>
      <c r="F37" s="8"/>
      <c r="G37" s="10"/>
      <c r="H37" s="8"/>
      <c r="I37" s="11"/>
      <c r="J37" s="11"/>
      <c r="K37" s="11"/>
      <c r="AA37" s="2" t="str">
        <f t="shared" ca="1" si="1"/>
        <v/>
      </c>
      <c r="AB37" s="2" t="str">
        <f t="shared" ca="1" si="2"/>
        <v/>
      </c>
      <c r="AC37" s="2" t="str">
        <f t="shared" ca="1" si="3"/>
        <v/>
      </c>
    </row>
    <row r="38" spans="1:29" x14ac:dyDescent="0.3">
      <c r="A38" s="8"/>
      <c r="B38" s="8"/>
      <c r="C38" s="8"/>
      <c r="D38" s="8"/>
      <c r="E38" s="8" t="str">
        <f t="shared" ca="1" si="4"/>
        <v/>
      </c>
      <c r="F38" s="8"/>
      <c r="G38" s="10"/>
      <c r="H38" s="8"/>
      <c r="I38" s="11"/>
      <c r="J38" s="11"/>
      <c r="K38" s="11"/>
      <c r="AA38" s="2" t="str">
        <f t="shared" ca="1" si="1"/>
        <v/>
      </c>
      <c r="AB38" s="2" t="str">
        <f t="shared" ca="1" si="2"/>
        <v/>
      </c>
      <c r="AC38" s="2" t="str">
        <f t="shared" ca="1" si="3"/>
        <v/>
      </c>
    </row>
    <row r="39" spans="1:29" x14ac:dyDescent="0.3">
      <c r="A39" s="8"/>
      <c r="B39" s="8"/>
      <c r="C39" s="8"/>
      <c r="D39" s="8"/>
      <c r="E39" s="8" t="str">
        <f t="shared" ca="1" si="4"/>
        <v/>
      </c>
      <c r="F39" s="8"/>
      <c r="G39" s="10"/>
      <c r="H39" s="8"/>
      <c r="I39" s="11"/>
      <c r="J39" s="11"/>
      <c r="K39" s="11"/>
      <c r="AA39" s="2" t="str">
        <f t="shared" ca="1" si="1"/>
        <v/>
      </c>
      <c r="AB39" s="2" t="str">
        <f t="shared" ca="1" si="2"/>
        <v/>
      </c>
      <c r="AC39" s="2" t="str">
        <f t="shared" ca="1" si="3"/>
        <v/>
      </c>
    </row>
    <row r="40" spans="1:29" x14ac:dyDescent="0.3">
      <c r="A40" s="8"/>
      <c r="B40" s="8"/>
      <c r="C40" s="8"/>
      <c r="D40" s="8"/>
      <c r="E40" s="8" t="str">
        <f t="shared" ca="1" si="4"/>
        <v/>
      </c>
      <c r="F40" s="8"/>
      <c r="G40" s="10"/>
      <c r="H40" s="8"/>
      <c r="I40" s="11"/>
      <c r="J40" s="11"/>
      <c r="K40" s="11"/>
      <c r="AA40" s="2" t="str">
        <f t="shared" ca="1" si="1"/>
        <v/>
      </c>
      <c r="AB40" s="2" t="str">
        <f t="shared" ca="1" si="2"/>
        <v/>
      </c>
      <c r="AC40" s="2" t="str">
        <f t="shared" ca="1" si="3"/>
        <v/>
      </c>
    </row>
    <row r="41" spans="1:29" x14ac:dyDescent="0.3">
      <c r="A41" s="8"/>
      <c r="B41" s="8"/>
      <c r="C41" s="8"/>
      <c r="D41" s="8"/>
      <c r="E41" s="8" t="str">
        <f t="shared" ca="1" si="4"/>
        <v/>
      </c>
      <c r="F41" s="8"/>
      <c r="G41" s="10"/>
      <c r="H41" s="8"/>
      <c r="I41" s="11"/>
      <c r="J41" s="11"/>
      <c r="K41" s="11"/>
      <c r="AA41" s="2" t="str">
        <f t="shared" ca="1" si="1"/>
        <v/>
      </c>
      <c r="AB41" s="2" t="str">
        <f t="shared" ca="1" si="2"/>
        <v/>
      </c>
      <c r="AC41" s="2" t="str">
        <f t="shared" ca="1" si="3"/>
        <v/>
      </c>
    </row>
    <row r="42" spans="1:29" x14ac:dyDescent="0.3">
      <c r="A42" s="8"/>
      <c r="B42" s="8"/>
      <c r="C42" s="8"/>
      <c r="D42" s="8"/>
      <c r="E42" s="8" t="str">
        <f t="shared" ca="1" si="4"/>
        <v/>
      </c>
      <c r="F42" s="8"/>
      <c r="G42" s="10"/>
      <c r="H42" s="8"/>
      <c r="I42" s="11"/>
      <c r="J42" s="11"/>
      <c r="K42" s="11"/>
      <c r="AA42" s="2" t="str">
        <f t="shared" ca="1" si="1"/>
        <v/>
      </c>
      <c r="AB42" s="2" t="str">
        <f t="shared" ca="1" si="2"/>
        <v/>
      </c>
      <c r="AC42" s="2" t="str">
        <f t="shared" ca="1" si="3"/>
        <v/>
      </c>
    </row>
    <row r="43" spans="1:29" x14ac:dyDescent="0.3">
      <c r="A43" s="8"/>
      <c r="B43" s="8"/>
      <c r="C43" s="8"/>
      <c r="D43" s="8"/>
      <c r="E43" s="8" t="str">
        <f t="shared" ca="1" si="4"/>
        <v/>
      </c>
      <c r="F43" s="8"/>
      <c r="G43" s="10"/>
      <c r="H43" s="8"/>
      <c r="I43" s="11"/>
      <c r="J43" s="11"/>
      <c r="K43" s="11"/>
      <c r="AA43" s="2" t="str">
        <f t="shared" ca="1" si="1"/>
        <v/>
      </c>
      <c r="AB43" s="2" t="str">
        <f t="shared" ca="1" si="2"/>
        <v/>
      </c>
      <c r="AC43" s="2" t="str">
        <f t="shared" ca="1" si="3"/>
        <v/>
      </c>
    </row>
    <row r="44" spans="1:29" x14ac:dyDescent="0.3">
      <c r="A44" s="8"/>
      <c r="B44" s="8"/>
      <c r="C44" s="8"/>
      <c r="D44" s="8"/>
      <c r="E44" s="8" t="str">
        <f t="shared" ca="1" si="4"/>
        <v/>
      </c>
      <c r="F44" s="8"/>
      <c r="G44" s="10"/>
      <c r="H44" s="8"/>
      <c r="I44" s="11"/>
      <c r="J44" s="11"/>
      <c r="K44" s="11"/>
      <c r="AA44" s="2" t="str">
        <f t="shared" ca="1" si="1"/>
        <v/>
      </c>
      <c r="AB44" s="2" t="str">
        <f t="shared" ca="1" si="2"/>
        <v/>
      </c>
      <c r="AC44" s="2" t="str">
        <f t="shared" ca="1" si="3"/>
        <v/>
      </c>
    </row>
    <row r="45" spans="1:29" x14ac:dyDescent="0.3">
      <c r="A45" s="8"/>
      <c r="B45" s="8"/>
      <c r="C45" s="8"/>
      <c r="D45" s="8"/>
      <c r="E45" s="8" t="str">
        <f t="shared" ca="1" si="4"/>
        <v/>
      </c>
      <c r="F45" s="8"/>
      <c r="G45" s="10"/>
      <c r="H45" s="8"/>
      <c r="I45" s="11"/>
      <c r="J45" s="11"/>
      <c r="K45" s="11"/>
      <c r="AA45" s="2" t="str">
        <f t="shared" ca="1" si="1"/>
        <v/>
      </c>
      <c r="AB45" s="2" t="str">
        <f t="shared" ca="1" si="2"/>
        <v/>
      </c>
      <c r="AC45" s="2" t="str">
        <f t="shared" ca="1" si="3"/>
        <v/>
      </c>
    </row>
    <row r="46" spans="1:29" x14ac:dyDescent="0.3">
      <c r="A46" s="8"/>
      <c r="B46" s="8"/>
      <c r="C46" s="8"/>
      <c r="D46" s="8"/>
      <c r="E46" s="8" t="str">
        <f t="shared" ca="1" si="4"/>
        <v/>
      </c>
      <c r="F46" s="8"/>
      <c r="G46" s="10"/>
      <c r="H46" s="8"/>
      <c r="I46" s="11"/>
      <c r="J46" s="11"/>
      <c r="K46" s="11"/>
      <c r="AA46" s="2" t="str">
        <f t="shared" ca="1" si="1"/>
        <v/>
      </c>
      <c r="AB46" s="2" t="str">
        <f t="shared" ca="1" si="2"/>
        <v/>
      </c>
      <c r="AC46" s="2" t="str">
        <f t="shared" ca="1" si="3"/>
        <v/>
      </c>
    </row>
    <row r="47" spans="1:29" x14ac:dyDescent="0.3">
      <c r="A47" s="8"/>
      <c r="B47" s="8"/>
      <c r="C47" s="8"/>
      <c r="D47" s="8"/>
      <c r="E47" s="8" t="str">
        <f t="shared" ca="1" si="4"/>
        <v/>
      </c>
      <c r="F47" s="8"/>
      <c r="G47" s="10"/>
      <c r="H47" s="8"/>
      <c r="I47" s="11"/>
      <c r="J47" s="11"/>
      <c r="K47" s="11"/>
      <c r="AA47" s="2" t="str">
        <f t="shared" ca="1" si="1"/>
        <v/>
      </c>
      <c r="AB47" s="2" t="str">
        <f t="shared" ca="1" si="2"/>
        <v/>
      </c>
      <c r="AC47" s="2" t="str">
        <f t="shared" ca="1" si="3"/>
        <v/>
      </c>
    </row>
    <row r="48" spans="1:29" x14ac:dyDescent="0.3">
      <c r="A48" s="8"/>
      <c r="B48" s="8"/>
      <c r="C48" s="8"/>
      <c r="D48" s="8"/>
      <c r="E48" s="8" t="str">
        <f t="shared" ca="1" si="4"/>
        <v/>
      </c>
      <c r="F48" s="8"/>
      <c r="G48" s="10"/>
      <c r="H48" s="8"/>
      <c r="I48" s="11"/>
      <c r="J48" s="11"/>
      <c r="K48" s="11"/>
      <c r="AA48" s="2" t="str">
        <f t="shared" ca="1" si="1"/>
        <v/>
      </c>
      <c r="AB48" s="2" t="str">
        <f t="shared" ca="1" si="2"/>
        <v/>
      </c>
      <c r="AC48" s="2" t="str">
        <f t="shared" ca="1" si="3"/>
        <v/>
      </c>
    </row>
    <row r="49" spans="1:29" x14ac:dyDescent="0.3">
      <c r="A49" s="8"/>
      <c r="B49" s="8"/>
      <c r="C49" s="8"/>
      <c r="D49" s="8"/>
      <c r="E49" s="8" t="str">
        <f t="shared" ca="1" si="4"/>
        <v/>
      </c>
      <c r="F49" s="8"/>
      <c r="G49" s="10"/>
      <c r="H49" s="8"/>
      <c r="I49" s="11"/>
      <c r="J49" s="11"/>
      <c r="K49" s="11"/>
      <c r="AA49" s="2" t="str">
        <f t="shared" ca="1" si="1"/>
        <v/>
      </c>
      <c r="AB49" s="2" t="str">
        <f t="shared" ca="1" si="2"/>
        <v/>
      </c>
      <c r="AC49" s="2" t="str">
        <f t="shared" ca="1" si="3"/>
        <v/>
      </c>
    </row>
    <row r="50" spans="1:29" x14ac:dyDescent="0.3">
      <c r="A50" s="8"/>
      <c r="B50" s="8"/>
      <c r="C50" s="8"/>
      <c r="D50" s="8"/>
      <c r="E50" s="8" t="str">
        <f t="shared" ca="1" si="4"/>
        <v/>
      </c>
      <c r="F50" s="8"/>
      <c r="G50" s="10"/>
      <c r="H50" s="8"/>
      <c r="I50" s="11"/>
      <c r="J50" s="11"/>
      <c r="K50" s="11"/>
      <c r="AA50" s="2" t="str">
        <f t="shared" ca="1" si="1"/>
        <v/>
      </c>
      <c r="AB50" s="2" t="str">
        <f t="shared" ca="1" si="2"/>
        <v/>
      </c>
      <c r="AC50" s="2" t="str">
        <f t="shared" ca="1" si="3"/>
        <v/>
      </c>
    </row>
    <row r="51" spans="1:29" x14ac:dyDescent="0.3">
      <c r="A51" s="8"/>
      <c r="B51" s="8"/>
      <c r="C51" s="8"/>
      <c r="D51" s="8"/>
      <c r="E51" s="8" t="str">
        <f t="shared" ca="1" si="4"/>
        <v/>
      </c>
      <c r="F51" s="8"/>
      <c r="G51" s="10"/>
      <c r="H51" s="8"/>
      <c r="I51" s="11"/>
      <c r="J51" s="11"/>
      <c r="K51" s="11"/>
      <c r="AA51" s="2" t="str">
        <f t="shared" ca="1" si="1"/>
        <v/>
      </c>
      <c r="AB51" s="2" t="str">
        <f t="shared" ca="1" si="2"/>
        <v/>
      </c>
      <c r="AC51" s="2" t="str">
        <f t="shared" ca="1" si="3"/>
        <v/>
      </c>
    </row>
    <row r="52" spans="1:29" x14ac:dyDescent="0.3">
      <c r="A52" s="8"/>
      <c r="B52" s="8"/>
      <c r="C52" s="8"/>
      <c r="D52" s="8"/>
      <c r="E52" s="8" t="str">
        <f t="shared" ca="1" si="4"/>
        <v/>
      </c>
      <c r="F52" s="8"/>
      <c r="G52" s="10"/>
      <c r="H52" s="8"/>
      <c r="I52" s="11"/>
      <c r="J52" s="11"/>
      <c r="K52" s="11"/>
      <c r="AA52" s="2" t="str">
        <f t="shared" ca="1" si="1"/>
        <v/>
      </c>
      <c r="AB52" s="2" t="str">
        <f t="shared" ca="1" si="2"/>
        <v/>
      </c>
      <c r="AC52" s="2" t="str">
        <f t="shared" ca="1" si="3"/>
        <v/>
      </c>
    </row>
    <row r="53" spans="1:29" x14ac:dyDescent="0.3">
      <c r="A53" s="8"/>
      <c r="B53" s="8"/>
      <c r="C53" s="8"/>
      <c r="D53" s="8"/>
      <c r="E53" s="8" t="str">
        <f t="shared" ca="1" si="4"/>
        <v/>
      </c>
      <c r="F53" s="8"/>
      <c r="G53" s="10"/>
      <c r="H53" s="8"/>
      <c r="I53" s="11"/>
      <c r="J53" s="11"/>
      <c r="K53" s="11"/>
      <c r="AA53" s="2" t="str">
        <f t="shared" ca="1" si="1"/>
        <v/>
      </c>
      <c r="AB53" s="2" t="str">
        <f t="shared" ca="1" si="2"/>
        <v/>
      </c>
      <c r="AC53" s="2" t="str">
        <f t="shared" ca="1" si="3"/>
        <v/>
      </c>
    </row>
    <row r="54" spans="1:29" x14ac:dyDescent="0.3">
      <c r="A54" s="8"/>
      <c r="B54" s="8"/>
      <c r="C54" s="8"/>
      <c r="D54" s="8"/>
      <c r="E54" s="8" t="str">
        <f t="shared" ca="1" si="4"/>
        <v/>
      </c>
      <c r="F54" s="8"/>
      <c r="G54" s="10"/>
      <c r="H54" s="8"/>
      <c r="I54" s="11"/>
      <c r="J54" s="11"/>
      <c r="K54" s="11"/>
      <c r="AA54" s="2" t="str">
        <f t="shared" ca="1" si="1"/>
        <v/>
      </c>
      <c r="AB54" s="2" t="str">
        <f t="shared" ca="1" si="2"/>
        <v/>
      </c>
      <c r="AC54" s="2" t="str">
        <f t="shared" ca="1" si="3"/>
        <v/>
      </c>
    </row>
    <row r="55" spans="1:29" x14ac:dyDescent="0.3">
      <c r="A55" s="8"/>
      <c r="B55" s="8"/>
      <c r="C55" s="8"/>
      <c r="D55" s="8"/>
      <c r="E55" s="8" t="str">
        <f t="shared" ca="1" si="4"/>
        <v/>
      </c>
      <c r="F55" s="8"/>
      <c r="G55" s="10"/>
      <c r="H55" s="8"/>
      <c r="I55" s="11"/>
      <c r="J55" s="11"/>
      <c r="K55" s="11"/>
      <c r="AA55" s="2" t="str">
        <f t="shared" ca="1" si="1"/>
        <v/>
      </c>
      <c r="AB55" s="2" t="str">
        <f t="shared" ca="1" si="2"/>
        <v/>
      </c>
      <c r="AC55" s="2" t="str">
        <f t="shared" ca="1" si="3"/>
        <v/>
      </c>
    </row>
    <row r="56" spans="1:29" x14ac:dyDescent="0.3">
      <c r="A56" s="8"/>
      <c r="B56" s="8"/>
      <c r="C56" s="8"/>
      <c r="D56" s="8"/>
      <c r="E56" s="8" t="str">
        <f t="shared" ca="1" si="4"/>
        <v/>
      </c>
      <c r="F56" s="8"/>
      <c r="G56" s="10"/>
      <c r="H56" s="8"/>
      <c r="I56" s="11"/>
      <c r="J56" s="11"/>
      <c r="K56" s="11"/>
      <c r="AA56" s="2" t="str">
        <f t="shared" ca="1" si="1"/>
        <v/>
      </c>
      <c r="AB56" s="2" t="str">
        <f t="shared" ca="1" si="2"/>
        <v/>
      </c>
      <c r="AC56" s="2" t="str">
        <f t="shared" ca="1" si="3"/>
        <v/>
      </c>
    </row>
    <row r="57" spans="1:29" x14ac:dyDescent="0.3">
      <c r="A57" s="8"/>
      <c r="B57" s="8"/>
      <c r="C57" s="8"/>
      <c r="D57" s="8"/>
      <c r="E57" s="8" t="str">
        <f t="shared" ca="1" si="4"/>
        <v/>
      </c>
      <c r="F57" s="8"/>
      <c r="G57" s="10"/>
      <c r="H57" s="8"/>
      <c r="I57" s="11"/>
      <c r="J57" s="11"/>
      <c r="K57" s="11"/>
      <c r="AA57" s="2" t="str">
        <f t="shared" ca="1" si="1"/>
        <v/>
      </c>
      <c r="AB57" s="2" t="str">
        <f t="shared" ca="1" si="2"/>
        <v/>
      </c>
      <c r="AC57" s="2" t="str">
        <f t="shared" ca="1" si="3"/>
        <v/>
      </c>
    </row>
    <row r="58" spans="1:29" x14ac:dyDescent="0.3">
      <c r="A58" s="8"/>
      <c r="B58" s="8"/>
      <c r="C58" s="8"/>
      <c r="D58" s="8"/>
      <c r="E58" s="8" t="str">
        <f t="shared" ca="1" si="4"/>
        <v/>
      </c>
      <c r="F58" s="8"/>
      <c r="G58" s="10"/>
      <c r="H58" s="8"/>
      <c r="I58" s="11"/>
      <c r="J58" s="11"/>
      <c r="K58" s="11"/>
      <c r="AA58" s="2" t="str">
        <f t="shared" ca="1" si="1"/>
        <v/>
      </c>
      <c r="AB58" s="2" t="str">
        <f t="shared" ca="1" si="2"/>
        <v/>
      </c>
      <c r="AC58" s="2" t="str">
        <f t="shared" ca="1" si="3"/>
        <v/>
      </c>
    </row>
    <row r="59" spans="1:29" x14ac:dyDescent="0.3">
      <c r="A59" s="8"/>
      <c r="B59" s="8"/>
      <c r="C59" s="8"/>
      <c r="D59" s="8"/>
      <c r="E59" s="8" t="str">
        <f t="shared" ca="1" si="4"/>
        <v/>
      </c>
      <c r="F59" s="8"/>
      <c r="G59" s="10"/>
      <c r="H59" s="8"/>
      <c r="I59" s="11"/>
      <c r="J59" s="11"/>
      <c r="K59" s="11"/>
      <c r="AA59" s="2" t="str">
        <f t="shared" ca="1" si="1"/>
        <v/>
      </c>
      <c r="AB59" s="2" t="str">
        <f t="shared" ca="1" si="2"/>
        <v/>
      </c>
      <c r="AC59" s="2" t="str">
        <f t="shared" ca="1" si="3"/>
        <v/>
      </c>
    </row>
    <row r="60" spans="1:29" x14ac:dyDescent="0.3">
      <c r="A60" s="8"/>
      <c r="B60" s="8"/>
      <c r="C60" s="8"/>
      <c r="D60" s="8"/>
      <c r="E60" s="8" t="str">
        <f t="shared" ca="1" si="4"/>
        <v/>
      </c>
      <c r="F60" s="8"/>
      <c r="G60" s="10"/>
      <c r="H60" s="8"/>
      <c r="I60" s="11"/>
      <c r="J60" s="11"/>
      <c r="K60" s="11"/>
      <c r="AA60" s="2" t="str">
        <f t="shared" ca="1" si="1"/>
        <v/>
      </c>
      <c r="AB60" s="2" t="str">
        <f t="shared" ca="1" si="2"/>
        <v/>
      </c>
      <c r="AC60" s="2" t="str">
        <f t="shared" ca="1" si="3"/>
        <v/>
      </c>
    </row>
    <row r="61" spans="1:29" x14ac:dyDescent="0.3">
      <c r="A61" s="8"/>
      <c r="B61" s="8"/>
      <c r="C61" s="8"/>
      <c r="D61" s="8"/>
      <c r="E61" s="8" t="str">
        <f t="shared" ca="1" si="4"/>
        <v/>
      </c>
      <c r="F61" s="8"/>
      <c r="G61" s="10"/>
      <c r="H61" s="8"/>
      <c r="I61" s="11"/>
      <c r="J61" s="11"/>
      <c r="K61" s="11"/>
      <c r="AA61" s="2" t="str">
        <f t="shared" ca="1" si="1"/>
        <v/>
      </c>
      <c r="AB61" s="2" t="str">
        <f t="shared" ca="1" si="2"/>
        <v/>
      </c>
      <c r="AC61" s="2" t="str">
        <f t="shared" ca="1" si="3"/>
        <v/>
      </c>
    </row>
    <row r="62" spans="1:29" x14ac:dyDescent="0.3">
      <c r="A62" s="8"/>
      <c r="B62" s="8"/>
      <c r="C62" s="8"/>
      <c r="D62" s="8"/>
      <c r="E62" s="8" t="str">
        <f t="shared" ca="1" si="4"/>
        <v/>
      </c>
      <c r="F62" s="8"/>
      <c r="G62" s="10"/>
      <c r="H62" s="8"/>
      <c r="I62" s="11"/>
      <c r="J62" s="11"/>
      <c r="K62" s="11"/>
      <c r="AA62" s="2" t="str">
        <f t="shared" ca="1" si="1"/>
        <v/>
      </c>
      <c r="AB62" s="2" t="str">
        <f t="shared" ca="1" si="2"/>
        <v/>
      </c>
      <c r="AC62" s="2" t="str">
        <f t="shared" ca="1" si="3"/>
        <v/>
      </c>
    </row>
    <row r="63" spans="1:29" x14ac:dyDescent="0.3">
      <c r="A63" s="8"/>
      <c r="B63" s="8"/>
      <c r="C63" s="8"/>
      <c r="D63" s="8"/>
      <c r="E63" s="8" t="str">
        <f t="shared" ca="1" si="4"/>
        <v/>
      </c>
      <c r="F63" s="8"/>
      <c r="G63" s="10"/>
      <c r="H63" s="8"/>
      <c r="I63" s="11"/>
      <c r="J63" s="11"/>
      <c r="K63" s="11"/>
      <c r="AA63" s="2" t="str">
        <f t="shared" ca="1" si="1"/>
        <v/>
      </c>
      <c r="AB63" s="2" t="str">
        <f t="shared" ca="1" si="2"/>
        <v/>
      </c>
      <c r="AC63" s="2" t="str">
        <f t="shared" ca="1" si="3"/>
        <v/>
      </c>
    </row>
    <row r="64" spans="1:29" x14ac:dyDescent="0.3">
      <c r="A64" s="8"/>
      <c r="B64" s="8"/>
      <c r="C64" s="8"/>
      <c r="D64" s="8"/>
      <c r="E64" s="8" t="str">
        <f t="shared" ca="1" si="4"/>
        <v/>
      </c>
      <c r="F64" s="8"/>
      <c r="G64" s="10"/>
      <c r="H64" s="8"/>
      <c r="I64" s="11"/>
      <c r="J64" s="11"/>
      <c r="K64" s="11"/>
      <c r="AA64" s="2" t="str">
        <f t="shared" ca="1" si="1"/>
        <v/>
      </c>
      <c r="AB64" s="2" t="str">
        <f t="shared" ca="1" si="2"/>
        <v/>
      </c>
      <c r="AC64" s="2" t="str">
        <f t="shared" ca="1" si="3"/>
        <v/>
      </c>
    </row>
    <row r="65" spans="1:29" x14ac:dyDescent="0.3">
      <c r="A65" s="8"/>
      <c r="B65" s="8"/>
      <c r="C65" s="8"/>
      <c r="D65" s="8"/>
      <c r="E65" s="8" t="str">
        <f t="shared" ca="1" si="4"/>
        <v/>
      </c>
      <c r="F65" s="8"/>
      <c r="G65" s="10"/>
      <c r="H65" s="8"/>
      <c r="I65" s="11"/>
      <c r="J65" s="11"/>
      <c r="K65" s="11"/>
      <c r="AA65" s="2" t="str">
        <f t="shared" ca="1" si="1"/>
        <v/>
      </c>
      <c r="AB65" s="2" t="str">
        <f t="shared" ca="1" si="2"/>
        <v/>
      </c>
      <c r="AC65" s="2" t="str">
        <f t="shared" ca="1" si="3"/>
        <v/>
      </c>
    </row>
    <row r="66" spans="1:29" x14ac:dyDescent="0.3">
      <c r="A66" s="8"/>
      <c r="B66" s="8"/>
      <c r="C66" s="8"/>
      <c r="D66" s="8"/>
      <c r="E66" s="8" t="str">
        <f t="shared" ca="1" si="4"/>
        <v/>
      </c>
      <c r="F66" s="8"/>
      <c r="G66" s="10"/>
      <c r="H66" s="8"/>
      <c r="I66" s="11"/>
      <c r="J66" s="11"/>
      <c r="K66" s="11"/>
      <c r="AA66" s="2" t="str">
        <f t="shared" ref="AA66:AA129" ca="1" si="5">IF(OFFSET(I66,0,0) = 0/1/1900,"",IFERROR(DATEVALUE(MID(OFFSET(I66,0,0), 5,8 )), OFFSET(I66,0,0)))</f>
        <v/>
      </c>
      <c r="AB66" s="2" t="str">
        <f t="shared" ref="AB66:AB129" ca="1" si="6">IF(OFFSET(J66,0,0) = 0/1/1900,"",IFERROR(DATEVALUE(MID(OFFSET(J66,0,0), 5,8 )), OFFSET(J66,0,0)))</f>
        <v/>
      </c>
      <c r="AC66" s="2" t="str">
        <f t="shared" ref="AC66:AC129" ca="1" si="7">IF(OFFSET(K66,0,0) = 0/1/1900,"",IFERROR(DATEVALUE(MID(OFFSET(K66,0,0), 5,8 )), OFFSET(K66,0,0)))</f>
        <v/>
      </c>
    </row>
    <row r="67" spans="1:29" x14ac:dyDescent="0.3">
      <c r="A67" s="8"/>
      <c r="B67" s="8"/>
      <c r="C67" s="8"/>
      <c r="D67" s="8"/>
      <c r="E67" s="8" t="str">
        <f t="shared" ca="1" si="4"/>
        <v/>
      </c>
      <c r="F67" s="8"/>
      <c r="G67" s="10"/>
      <c r="H67" s="8"/>
      <c r="I67" s="11"/>
      <c r="J67" s="11"/>
      <c r="K67" s="11"/>
      <c r="AA67" s="2" t="str">
        <f t="shared" ca="1" si="5"/>
        <v/>
      </c>
      <c r="AB67" s="2" t="str">
        <f t="shared" ca="1" si="6"/>
        <v/>
      </c>
      <c r="AC67" s="2" t="str">
        <f t="shared" ca="1" si="7"/>
        <v/>
      </c>
    </row>
    <row r="68" spans="1:29" x14ac:dyDescent="0.3">
      <c r="A68" s="8"/>
      <c r="B68" s="8"/>
      <c r="C68" s="8"/>
      <c r="D68" s="8"/>
      <c r="E68" s="8" t="str">
        <f t="shared" ca="1" si="4"/>
        <v/>
      </c>
      <c r="F68" s="8"/>
      <c r="G68" s="10"/>
      <c r="H68" s="8"/>
      <c r="I68" s="11"/>
      <c r="J68" s="11"/>
      <c r="K68" s="11"/>
      <c r="AA68" s="2" t="str">
        <f t="shared" ca="1" si="5"/>
        <v/>
      </c>
      <c r="AB68" s="2" t="str">
        <f t="shared" ca="1" si="6"/>
        <v/>
      </c>
      <c r="AC68" s="2" t="str">
        <f t="shared" ca="1" si="7"/>
        <v/>
      </c>
    </row>
    <row r="69" spans="1:29" x14ac:dyDescent="0.3">
      <c r="A69" s="8"/>
      <c r="B69" s="8"/>
      <c r="C69" s="8"/>
      <c r="D69" s="8"/>
      <c r="E69" s="8" t="str">
        <f t="shared" ca="1" si="4"/>
        <v/>
      </c>
      <c r="F69" s="8"/>
      <c r="G69" s="10"/>
      <c r="H69" s="8"/>
      <c r="I69" s="11"/>
      <c r="J69" s="11"/>
      <c r="K69" s="11"/>
      <c r="AA69" s="2" t="str">
        <f t="shared" ca="1" si="5"/>
        <v/>
      </c>
      <c r="AB69" s="2" t="str">
        <f t="shared" ca="1" si="6"/>
        <v/>
      </c>
      <c r="AC69" s="2" t="str">
        <f t="shared" ca="1" si="7"/>
        <v/>
      </c>
    </row>
    <row r="70" spans="1:29" x14ac:dyDescent="0.3">
      <c r="A70" s="8"/>
      <c r="B70" s="8"/>
      <c r="C70" s="8"/>
      <c r="D70" s="8"/>
      <c r="E70" s="8" t="str">
        <f t="shared" ca="1" si="4"/>
        <v/>
      </c>
      <c r="F70" s="8"/>
      <c r="G70" s="10"/>
      <c r="H70" s="8"/>
      <c r="I70" s="11"/>
      <c r="J70" s="11"/>
      <c r="K70" s="11"/>
      <c r="AA70" s="2" t="str">
        <f t="shared" ca="1" si="5"/>
        <v/>
      </c>
      <c r="AB70" s="2" t="str">
        <f t="shared" ca="1" si="6"/>
        <v/>
      </c>
      <c r="AC70" s="2" t="str">
        <f t="shared" ca="1" si="7"/>
        <v/>
      </c>
    </row>
    <row r="71" spans="1:29" x14ac:dyDescent="0.3">
      <c r="A71" s="8"/>
      <c r="B71" s="8"/>
      <c r="C71" s="8"/>
      <c r="D71" s="8"/>
      <c r="E71" s="8" t="str">
        <f t="shared" ca="1" si="4"/>
        <v/>
      </c>
      <c r="F71" s="8"/>
      <c r="G71" s="10"/>
      <c r="H71" s="8"/>
      <c r="I71" s="11"/>
      <c r="J71" s="11"/>
      <c r="K71" s="11"/>
      <c r="AA71" s="2" t="str">
        <f t="shared" ca="1" si="5"/>
        <v/>
      </c>
      <c r="AB71" s="2" t="str">
        <f t="shared" ca="1" si="6"/>
        <v/>
      </c>
      <c r="AC71" s="2" t="str">
        <f t="shared" ca="1" si="7"/>
        <v/>
      </c>
    </row>
    <row r="72" spans="1:29" x14ac:dyDescent="0.3">
      <c r="A72" s="8"/>
      <c r="B72" s="8"/>
      <c r="C72" s="8"/>
      <c r="D72" s="8"/>
      <c r="E72" s="8" t="str">
        <f t="shared" ca="1" si="4"/>
        <v/>
      </c>
      <c r="F72" s="8"/>
      <c r="G72" s="10"/>
      <c r="H72" s="8"/>
      <c r="I72" s="11"/>
      <c r="J72" s="11"/>
      <c r="K72" s="11"/>
      <c r="AA72" s="2" t="str">
        <f t="shared" ca="1" si="5"/>
        <v/>
      </c>
      <c r="AB72" s="2" t="str">
        <f t="shared" ca="1" si="6"/>
        <v/>
      </c>
      <c r="AC72" s="2" t="str">
        <f t="shared" ca="1" si="7"/>
        <v/>
      </c>
    </row>
    <row r="73" spans="1:29" x14ac:dyDescent="0.3">
      <c r="A73" s="8"/>
      <c r="B73" s="8"/>
      <c r="C73" s="8"/>
      <c r="D73" s="8"/>
      <c r="E73" s="8" t="str">
        <f t="shared" ca="1" si="4"/>
        <v/>
      </c>
      <c r="F73" s="8"/>
      <c r="G73" s="10"/>
      <c r="H73" s="8"/>
      <c r="I73" s="11"/>
      <c r="J73" s="11"/>
      <c r="K73" s="11"/>
      <c r="AA73" s="2" t="str">
        <f t="shared" ca="1" si="5"/>
        <v/>
      </c>
      <c r="AB73" s="2" t="str">
        <f t="shared" ca="1" si="6"/>
        <v/>
      </c>
      <c r="AC73" s="2" t="str">
        <f t="shared" ca="1" si="7"/>
        <v/>
      </c>
    </row>
    <row r="74" spans="1:29" x14ac:dyDescent="0.3">
      <c r="A74" s="8"/>
      <c r="B74" s="8"/>
      <c r="C74" s="8"/>
      <c r="D74" s="8"/>
      <c r="E74" s="8" t="str">
        <f t="shared" ca="1" si="4"/>
        <v/>
      </c>
      <c r="F74" s="8"/>
      <c r="G74" s="10"/>
      <c r="H74" s="8"/>
      <c r="I74" s="11"/>
      <c r="J74" s="11"/>
      <c r="K74" s="11"/>
      <c r="AA74" s="2" t="str">
        <f t="shared" ca="1" si="5"/>
        <v/>
      </c>
      <c r="AB74" s="2" t="str">
        <f t="shared" ca="1" si="6"/>
        <v/>
      </c>
      <c r="AC74" s="2" t="str">
        <f t="shared" ca="1" si="7"/>
        <v/>
      </c>
    </row>
    <row r="75" spans="1:29" x14ac:dyDescent="0.3">
      <c r="A75" s="8"/>
      <c r="B75" s="8"/>
      <c r="C75" s="8"/>
      <c r="D75" s="8"/>
      <c r="E75" s="8" t="str">
        <f t="shared" ca="1" si="4"/>
        <v/>
      </c>
      <c r="F75" s="8"/>
      <c r="G75" s="10"/>
      <c r="H75" s="8"/>
      <c r="I75" s="11"/>
      <c r="J75" s="11"/>
      <c r="K75" s="11"/>
      <c r="AA75" s="2" t="str">
        <f t="shared" ca="1" si="5"/>
        <v/>
      </c>
      <c r="AB75" s="2" t="str">
        <f t="shared" ca="1" si="6"/>
        <v/>
      </c>
      <c r="AC75" s="2" t="str">
        <f t="shared" ca="1" si="7"/>
        <v/>
      </c>
    </row>
    <row r="76" spans="1:29" x14ac:dyDescent="0.3">
      <c r="A76" s="8"/>
      <c r="B76" s="8"/>
      <c r="C76" s="8"/>
      <c r="D76" s="8"/>
      <c r="E76" s="8" t="str">
        <f t="shared" ca="1" si="4"/>
        <v/>
      </c>
      <c r="F76" s="8"/>
      <c r="G76" s="10"/>
      <c r="H76" s="8"/>
      <c r="I76" s="11"/>
      <c r="J76" s="11"/>
      <c r="K76" s="11"/>
      <c r="AA76" s="2" t="str">
        <f t="shared" ca="1" si="5"/>
        <v/>
      </c>
      <c r="AB76" s="2" t="str">
        <f t="shared" ca="1" si="6"/>
        <v/>
      </c>
      <c r="AC76" s="2" t="str">
        <f t="shared" ca="1" si="7"/>
        <v/>
      </c>
    </row>
    <row r="77" spans="1:29" x14ac:dyDescent="0.3">
      <c r="A77" s="8"/>
      <c r="B77" s="8"/>
      <c r="C77" s="8"/>
      <c r="D77" s="8"/>
      <c r="E77" s="8" t="str">
        <f t="shared" ref="E77:E140" ca="1" si="8">IF(ISBLANK(K77),IF(ISBLANK(J77),"",IF(AB77&lt;TODAY(),"Red","Green")),"")</f>
        <v/>
      </c>
      <c r="F77" s="8"/>
      <c r="G77" s="10"/>
      <c r="H77" s="8"/>
      <c r="I77" s="11"/>
      <c r="J77" s="11"/>
      <c r="K77" s="11"/>
      <c r="AA77" s="2" t="str">
        <f t="shared" ca="1" si="5"/>
        <v/>
      </c>
      <c r="AB77" s="2" t="str">
        <f t="shared" ca="1" si="6"/>
        <v/>
      </c>
      <c r="AC77" s="2" t="str">
        <f t="shared" ca="1" si="7"/>
        <v/>
      </c>
    </row>
    <row r="78" spans="1:29" x14ac:dyDescent="0.3">
      <c r="A78" s="8"/>
      <c r="B78" s="8"/>
      <c r="C78" s="8"/>
      <c r="D78" s="8"/>
      <c r="E78" s="8" t="str">
        <f t="shared" ca="1" si="8"/>
        <v/>
      </c>
      <c r="F78" s="8"/>
      <c r="G78" s="10"/>
      <c r="H78" s="8"/>
      <c r="I78" s="11"/>
      <c r="J78" s="11"/>
      <c r="K78" s="11"/>
      <c r="AA78" s="2" t="str">
        <f t="shared" ca="1" si="5"/>
        <v/>
      </c>
      <c r="AB78" s="2" t="str">
        <f t="shared" ca="1" si="6"/>
        <v/>
      </c>
      <c r="AC78" s="2" t="str">
        <f t="shared" ca="1" si="7"/>
        <v/>
      </c>
    </row>
    <row r="79" spans="1:29" x14ac:dyDescent="0.3">
      <c r="A79" s="8"/>
      <c r="B79" s="8"/>
      <c r="C79" s="8"/>
      <c r="D79" s="8"/>
      <c r="E79" s="8" t="str">
        <f t="shared" ca="1" si="8"/>
        <v/>
      </c>
      <c r="F79" s="8"/>
      <c r="G79" s="10"/>
      <c r="H79" s="8"/>
      <c r="I79" s="11"/>
      <c r="J79" s="11"/>
      <c r="K79" s="11"/>
      <c r="AA79" s="2" t="str">
        <f t="shared" ca="1" si="5"/>
        <v/>
      </c>
      <c r="AB79" s="2" t="str">
        <f t="shared" ca="1" si="6"/>
        <v/>
      </c>
      <c r="AC79" s="2" t="str">
        <f t="shared" ca="1" si="7"/>
        <v/>
      </c>
    </row>
    <row r="80" spans="1:29" x14ac:dyDescent="0.3">
      <c r="A80" s="8"/>
      <c r="B80" s="8"/>
      <c r="C80" s="8"/>
      <c r="D80" s="8"/>
      <c r="E80" s="8" t="str">
        <f t="shared" ca="1" si="8"/>
        <v/>
      </c>
      <c r="F80" s="8"/>
      <c r="G80" s="10"/>
      <c r="H80" s="8"/>
      <c r="I80" s="11"/>
      <c r="J80" s="11"/>
      <c r="K80" s="11"/>
      <c r="AA80" s="2" t="str">
        <f t="shared" ca="1" si="5"/>
        <v/>
      </c>
      <c r="AB80" s="2" t="str">
        <f t="shared" ca="1" si="6"/>
        <v/>
      </c>
      <c r="AC80" s="2" t="str">
        <f t="shared" ca="1" si="7"/>
        <v/>
      </c>
    </row>
    <row r="81" spans="1:29" x14ac:dyDescent="0.3">
      <c r="A81" s="8"/>
      <c r="B81" s="8"/>
      <c r="C81" s="8"/>
      <c r="D81" s="8"/>
      <c r="E81" s="8" t="str">
        <f t="shared" ca="1" si="8"/>
        <v/>
      </c>
      <c r="F81" s="8"/>
      <c r="G81" s="10"/>
      <c r="H81" s="8"/>
      <c r="I81" s="11"/>
      <c r="J81" s="11"/>
      <c r="K81" s="11"/>
      <c r="AA81" s="2" t="str">
        <f t="shared" ca="1" si="5"/>
        <v/>
      </c>
      <c r="AB81" s="2" t="str">
        <f t="shared" ca="1" si="6"/>
        <v/>
      </c>
      <c r="AC81" s="2" t="str">
        <f t="shared" ca="1" si="7"/>
        <v/>
      </c>
    </row>
    <row r="82" spans="1:29" x14ac:dyDescent="0.3">
      <c r="A82" s="8"/>
      <c r="B82" s="8"/>
      <c r="C82" s="8"/>
      <c r="D82" s="8"/>
      <c r="E82" s="8" t="str">
        <f t="shared" ca="1" si="8"/>
        <v/>
      </c>
      <c r="F82" s="8"/>
      <c r="G82" s="10"/>
      <c r="H82" s="8"/>
      <c r="I82" s="11"/>
      <c r="J82" s="11"/>
      <c r="K82" s="11"/>
      <c r="AA82" s="2" t="str">
        <f t="shared" ca="1" si="5"/>
        <v/>
      </c>
      <c r="AB82" s="2" t="str">
        <f t="shared" ca="1" si="6"/>
        <v/>
      </c>
      <c r="AC82" s="2" t="str">
        <f t="shared" ca="1" si="7"/>
        <v/>
      </c>
    </row>
    <row r="83" spans="1:29" x14ac:dyDescent="0.3">
      <c r="A83" s="8"/>
      <c r="B83" s="8"/>
      <c r="C83" s="8"/>
      <c r="D83" s="8"/>
      <c r="E83" s="8" t="str">
        <f t="shared" ca="1" si="8"/>
        <v/>
      </c>
      <c r="F83" s="8"/>
      <c r="G83" s="10"/>
      <c r="H83" s="8"/>
      <c r="I83" s="11"/>
      <c r="J83" s="11"/>
      <c r="K83" s="11"/>
      <c r="AA83" s="2" t="str">
        <f t="shared" ca="1" si="5"/>
        <v/>
      </c>
      <c r="AB83" s="2" t="str">
        <f t="shared" ca="1" si="6"/>
        <v/>
      </c>
      <c r="AC83" s="2" t="str">
        <f t="shared" ca="1" si="7"/>
        <v/>
      </c>
    </row>
    <row r="84" spans="1:29" x14ac:dyDescent="0.3">
      <c r="A84" s="8"/>
      <c r="B84" s="8"/>
      <c r="C84" s="8"/>
      <c r="D84" s="8"/>
      <c r="E84" s="8" t="str">
        <f t="shared" ca="1" si="8"/>
        <v/>
      </c>
      <c r="F84" s="8"/>
      <c r="G84" s="10"/>
      <c r="H84" s="8"/>
      <c r="I84" s="11"/>
      <c r="J84" s="11"/>
      <c r="K84" s="11"/>
      <c r="AA84" s="2" t="str">
        <f t="shared" ca="1" si="5"/>
        <v/>
      </c>
      <c r="AB84" s="2" t="str">
        <f t="shared" ca="1" si="6"/>
        <v/>
      </c>
      <c r="AC84" s="2" t="str">
        <f t="shared" ca="1" si="7"/>
        <v/>
      </c>
    </row>
    <row r="85" spans="1:29" x14ac:dyDescent="0.3">
      <c r="A85" s="8"/>
      <c r="B85" s="8"/>
      <c r="C85" s="8"/>
      <c r="D85" s="8"/>
      <c r="E85" s="8" t="str">
        <f t="shared" ca="1" si="8"/>
        <v/>
      </c>
      <c r="F85" s="8"/>
      <c r="G85" s="10"/>
      <c r="H85" s="8"/>
      <c r="I85" s="11"/>
      <c r="J85" s="11"/>
      <c r="K85" s="11"/>
      <c r="AA85" s="2" t="str">
        <f t="shared" ca="1" si="5"/>
        <v/>
      </c>
      <c r="AB85" s="2" t="str">
        <f t="shared" ca="1" si="6"/>
        <v/>
      </c>
      <c r="AC85" s="2" t="str">
        <f t="shared" ca="1" si="7"/>
        <v/>
      </c>
    </row>
    <row r="86" spans="1:29" x14ac:dyDescent="0.3">
      <c r="A86" s="8"/>
      <c r="B86" s="8"/>
      <c r="C86" s="8"/>
      <c r="D86" s="8"/>
      <c r="E86" s="8" t="str">
        <f t="shared" ca="1" si="8"/>
        <v/>
      </c>
      <c r="F86" s="8"/>
      <c r="G86" s="10"/>
      <c r="H86" s="8"/>
      <c r="I86" s="11"/>
      <c r="J86" s="11"/>
      <c r="K86" s="11"/>
      <c r="AA86" s="2" t="str">
        <f t="shared" ca="1" si="5"/>
        <v/>
      </c>
      <c r="AB86" s="2" t="str">
        <f t="shared" ca="1" si="6"/>
        <v/>
      </c>
      <c r="AC86" s="2" t="str">
        <f t="shared" ca="1" si="7"/>
        <v/>
      </c>
    </row>
    <row r="87" spans="1:29" x14ac:dyDescent="0.3">
      <c r="A87" s="8"/>
      <c r="B87" s="8"/>
      <c r="C87" s="8"/>
      <c r="D87" s="8"/>
      <c r="E87" s="8" t="str">
        <f t="shared" ca="1" si="8"/>
        <v/>
      </c>
      <c r="F87" s="8"/>
      <c r="G87" s="10"/>
      <c r="H87" s="8"/>
      <c r="I87" s="11"/>
      <c r="J87" s="11"/>
      <c r="K87" s="11"/>
      <c r="AA87" s="2" t="str">
        <f t="shared" ca="1" si="5"/>
        <v/>
      </c>
      <c r="AB87" s="2" t="str">
        <f t="shared" ca="1" si="6"/>
        <v/>
      </c>
      <c r="AC87" s="2" t="str">
        <f t="shared" ca="1" si="7"/>
        <v/>
      </c>
    </row>
    <row r="88" spans="1:29" x14ac:dyDescent="0.3">
      <c r="A88" s="8"/>
      <c r="B88" s="8"/>
      <c r="C88" s="8"/>
      <c r="D88" s="8"/>
      <c r="E88" s="8" t="str">
        <f t="shared" ca="1" si="8"/>
        <v/>
      </c>
      <c r="F88" s="8"/>
      <c r="G88" s="10"/>
      <c r="H88" s="8"/>
      <c r="I88" s="11"/>
      <c r="J88" s="11"/>
      <c r="K88" s="11"/>
      <c r="AA88" s="2" t="str">
        <f t="shared" ca="1" si="5"/>
        <v/>
      </c>
      <c r="AB88" s="2" t="str">
        <f t="shared" ca="1" si="6"/>
        <v/>
      </c>
      <c r="AC88" s="2" t="str">
        <f t="shared" ca="1" si="7"/>
        <v/>
      </c>
    </row>
    <row r="89" spans="1:29" x14ac:dyDescent="0.3">
      <c r="A89" s="8"/>
      <c r="B89" s="8"/>
      <c r="C89" s="8"/>
      <c r="D89" s="8"/>
      <c r="E89" s="8" t="str">
        <f t="shared" ca="1" si="8"/>
        <v/>
      </c>
      <c r="F89" s="8"/>
      <c r="G89" s="10"/>
      <c r="H89" s="8"/>
      <c r="I89" s="11"/>
      <c r="J89" s="11"/>
      <c r="K89" s="11"/>
      <c r="AA89" s="2" t="str">
        <f t="shared" ca="1" si="5"/>
        <v/>
      </c>
      <c r="AB89" s="2" t="str">
        <f t="shared" ca="1" si="6"/>
        <v/>
      </c>
      <c r="AC89" s="2" t="str">
        <f t="shared" ca="1" si="7"/>
        <v/>
      </c>
    </row>
    <row r="90" spans="1:29" x14ac:dyDescent="0.3">
      <c r="A90" s="8"/>
      <c r="B90" s="8"/>
      <c r="C90" s="8"/>
      <c r="D90" s="8"/>
      <c r="E90" s="8" t="str">
        <f t="shared" ca="1" si="8"/>
        <v/>
      </c>
      <c r="F90" s="8"/>
      <c r="G90" s="10"/>
      <c r="H90" s="8"/>
      <c r="I90" s="11"/>
      <c r="J90" s="11"/>
      <c r="K90" s="11"/>
      <c r="AA90" s="2" t="str">
        <f t="shared" ca="1" si="5"/>
        <v/>
      </c>
      <c r="AB90" s="2" t="str">
        <f t="shared" ca="1" si="6"/>
        <v/>
      </c>
      <c r="AC90" s="2" t="str">
        <f t="shared" ca="1" si="7"/>
        <v/>
      </c>
    </row>
    <row r="91" spans="1:29" x14ac:dyDescent="0.3">
      <c r="A91" s="8"/>
      <c r="B91" s="8"/>
      <c r="C91" s="8"/>
      <c r="D91" s="8"/>
      <c r="E91" s="8" t="str">
        <f t="shared" ca="1" si="8"/>
        <v/>
      </c>
      <c r="F91" s="8"/>
      <c r="G91" s="10"/>
      <c r="H91" s="8"/>
      <c r="I91" s="11"/>
      <c r="J91" s="11"/>
      <c r="K91" s="11"/>
      <c r="AA91" s="2" t="str">
        <f t="shared" ca="1" si="5"/>
        <v/>
      </c>
      <c r="AB91" s="2" t="str">
        <f t="shared" ca="1" si="6"/>
        <v/>
      </c>
      <c r="AC91" s="2" t="str">
        <f t="shared" ca="1" si="7"/>
        <v/>
      </c>
    </row>
    <row r="92" spans="1:29" x14ac:dyDescent="0.3">
      <c r="A92" s="8"/>
      <c r="B92" s="8"/>
      <c r="C92" s="8"/>
      <c r="D92" s="8"/>
      <c r="E92" s="8" t="str">
        <f t="shared" ca="1" si="8"/>
        <v/>
      </c>
      <c r="F92" s="8"/>
      <c r="G92" s="10"/>
      <c r="H92" s="8"/>
      <c r="I92" s="11"/>
      <c r="J92" s="11"/>
      <c r="K92" s="11"/>
      <c r="AA92" s="2" t="str">
        <f t="shared" ca="1" si="5"/>
        <v/>
      </c>
      <c r="AB92" s="2" t="str">
        <f t="shared" ca="1" si="6"/>
        <v/>
      </c>
      <c r="AC92" s="2" t="str">
        <f t="shared" ca="1" si="7"/>
        <v/>
      </c>
    </row>
    <row r="93" spans="1:29" x14ac:dyDescent="0.3">
      <c r="A93" s="8"/>
      <c r="B93" s="8"/>
      <c r="C93" s="8"/>
      <c r="D93" s="8"/>
      <c r="E93" s="8" t="str">
        <f t="shared" ca="1" si="8"/>
        <v/>
      </c>
      <c r="F93" s="8"/>
      <c r="G93" s="10"/>
      <c r="H93" s="8"/>
      <c r="I93" s="11"/>
      <c r="J93" s="11"/>
      <c r="K93" s="11"/>
      <c r="AA93" s="2" t="str">
        <f t="shared" ca="1" si="5"/>
        <v/>
      </c>
      <c r="AB93" s="2" t="str">
        <f t="shared" ca="1" si="6"/>
        <v/>
      </c>
      <c r="AC93" s="2" t="str">
        <f t="shared" ca="1" si="7"/>
        <v/>
      </c>
    </row>
    <row r="94" spans="1:29" x14ac:dyDescent="0.3">
      <c r="A94" s="8"/>
      <c r="B94" s="8"/>
      <c r="C94" s="8"/>
      <c r="D94" s="8"/>
      <c r="E94" s="8" t="str">
        <f t="shared" ca="1" si="8"/>
        <v/>
      </c>
      <c r="F94" s="8"/>
      <c r="G94" s="10"/>
      <c r="H94" s="8"/>
      <c r="I94" s="11"/>
      <c r="J94" s="11"/>
      <c r="K94" s="11"/>
      <c r="AA94" s="2" t="str">
        <f t="shared" ca="1" si="5"/>
        <v/>
      </c>
      <c r="AB94" s="2" t="str">
        <f t="shared" ca="1" si="6"/>
        <v/>
      </c>
      <c r="AC94" s="2" t="str">
        <f t="shared" ca="1" si="7"/>
        <v/>
      </c>
    </row>
    <row r="95" spans="1:29" x14ac:dyDescent="0.3">
      <c r="A95" s="8"/>
      <c r="B95" s="8"/>
      <c r="C95" s="8"/>
      <c r="D95" s="8"/>
      <c r="E95" s="8" t="str">
        <f t="shared" ca="1" si="8"/>
        <v/>
      </c>
      <c r="F95" s="8"/>
      <c r="G95" s="10"/>
      <c r="H95" s="8"/>
      <c r="I95" s="11"/>
      <c r="J95" s="11"/>
      <c r="K95" s="11"/>
      <c r="AA95" s="2" t="str">
        <f t="shared" ca="1" si="5"/>
        <v/>
      </c>
      <c r="AB95" s="2" t="str">
        <f t="shared" ca="1" si="6"/>
        <v/>
      </c>
      <c r="AC95" s="2" t="str">
        <f t="shared" ca="1" si="7"/>
        <v/>
      </c>
    </row>
    <row r="96" spans="1:29" x14ac:dyDescent="0.3">
      <c r="A96" s="8"/>
      <c r="B96" s="8"/>
      <c r="C96" s="8"/>
      <c r="D96" s="8"/>
      <c r="E96" s="8" t="str">
        <f t="shared" ca="1" si="8"/>
        <v/>
      </c>
      <c r="F96" s="8"/>
      <c r="G96" s="10"/>
      <c r="H96" s="8"/>
      <c r="I96" s="11"/>
      <c r="J96" s="11"/>
      <c r="K96" s="11"/>
      <c r="AA96" s="2" t="str">
        <f t="shared" ca="1" si="5"/>
        <v/>
      </c>
      <c r="AB96" s="2" t="str">
        <f t="shared" ca="1" si="6"/>
        <v/>
      </c>
      <c r="AC96" s="2" t="str">
        <f t="shared" ca="1" si="7"/>
        <v/>
      </c>
    </row>
    <row r="97" spans="1:29" x14ac:dyDescent="0.3">
      <c r="A97" s="8"/>
      <c r="B97" s="8"/>
      <c r="C97" s="8"/>
      <c r="D97" s="8"/>
      <c r="E97" s="8" t="str">
        <f t="shared" ca="1" si="8"/>
        <v/>
      </c>
      <c r="F97" s="8"/>
      <c r="G97" s="10"/>
      <c r="H97" s="8"/>
      <c r="I97" s="11"/>
      <c r="J97" s="11"/>
      <c r="K97" s="11"/>
      <c r="AA97" s="2" t="str">
        <f t="shared" ca="1" si="5"/>
        <v/>
      </c>
      <c r="AB97" s="2" t="str">
        <f t="shared" ca="1" si="6"/>
        <v/>
      </c>
      <c r="AC97" s="2" t="str">
        <f t="shared" ca="1" si="7"/>
        <v/>
      </c>
    </row>
    <row r="98" spans="1:29" x14ac:dyDescent="0.3">
      <c r="A98" s="8"/>
      <c r="B98" s="8"/>
      <c r="C98" s="8"/>
      <c r="D98" s="8"/>
      <c r="E98" s="8" t="str">
        <f t="shared" ca="1" si="8"/>
        <v/>
      </c>
      <c r="F98" s="8"/>
      <c r="G98" s="10"/>
      <c r="H98" s="8"/>
      <c r="I98" s="11"/>
      <c r="J98" s="11"/>
      <c r="K98" s="11"/>
      <c r="AA98" s="2" t="str">
        <f t="shared" ca="1" si="5"/>
        <v/>
      </c>
      <c r="AB98" s="2" t="str">
        <f t="shared" ca="1" si="6"/>
        <v/>
      </c>
      <c r="AC98" s="2" t="str">
        <f t="shared" ca="1" si="7"/>
        <v/>
      </c>
    </row>
    <row r="99" spans="1:29" x14ac:dyDescent="0.3">
      <c r="A99" s="8"/>
      <c r="B99" s="8"/>
      <c r="C99" s="8"/>
      <c r="D99" s="8"/>
      <c r="E99" s="8" t="str">
        <f t="shared" ca="1" si="8"/>
        <v/>
      </c>
      <c r="F99" s="8"/>
      <c r="G99" s="10"/>
      <c r="H99" s="8"/>
      <c r="I99" s="11"/>
      <c r="J99" s="11"/>
      <c r="K99" s="11"/>
      <c r="AA99" s="2" t="str">
        <f t="shared" ca="1" si="5"/>
        <v/>
      </c>
      <c r="AB99" s="2" t="str">
        <f t="shared" ca="1" si="6"/>
        <v/>
      </c>
      <c r="AC99" s="2" t="str">
        <f t="shared" ca="1" si="7"/>
        <v/>
      </c>
    </row>
    <row r="100" spans="1:29" x14ac:dyDescent="0.3">
      <c r="A100" s="8"/>
      <c r="B100" s="8"/>
      <c r="C100" s="8"/>
      <c r="D100" s="8"/>
      <c r="E100" s="8" t="str">
        <f t="shared" ca="1" si="8"/>
        <v/>
      </c>
      <c r="F100" s="8"/>
      <c r="G100" s="10"/>
      <c r="H100" s="8"/>
      <c r="I100" s="11"/>
      <c r="J100" s="11"/>
      <c r="K100" s="11"/>
      <c r="AA100" s="2" t="str">
        <f t="shared" ca="1" si="5"/>
        <v/>
      </c>
      <c r="AB100" s="2" t="str">
        <f t="shared" ca="1" si="6"/>
        <v/>
      </c>
      <c r="AC100" s="2" t="str">
        <f t="shared" ca="1" si="7"/>
        <v/>
      </c>
    </row>
    <row r="101" spans="1:29" x14ac:dyDescent="0.3">
      <c r="A101" s="8"/>
      <c r="B101" s="8"/>
      <c r="C101" s="8"/>
      <c r="D101" s="8"/>
      <c r="E101" s="8" t="str">
        <f t="shared" ca="1" si="8"/>
        <v/>
      </c>
      <c r="F101" s="8"/>
      <c r="G101" s="10"/>
      <c r="H101" s="8"/>
      <c r="I101" s="11"/>
      <c r="J101" s="11"/>
      <c r="K101" s="11"/>
      <c r="AA101" s="2" t="str">
        <f t="shared" ca="1" si="5"/>
        <v/>
      </c>
      <c r="AB101" s="2" t="str">
        <f t="shared" ca="1" si="6"/>
        <v/>
      </c>
      <c r="AC101" s="2" t="str">
        <f t="shared" ca="1" si="7"/>
        <v/>
      </c>
    </row>
    <row r="102" spans="1:29" x14ac:dyDescent="0.3">
      <c r="A102" s="8"/>
      <c r="B102" s="8"/>
      <c r="C102" s="8"/>
      <c r="D102" s="8"/>
      <c r="E102" s="8" t="str">
        <f t="shared" ca="1" si="8"/>
        <v/>
      </c>
      <c r="F102" s="8"/>
      <c r="G102" s="10"/>
      <c r="H102" s="8"/>
      <c r="I102" s="11"/>
      <c r="J102" s="11"/>
      <c r="K102" s="11"/>
      <c r="AA102" s="2" t="str">
        <f t="shared" ca="1" si="5"/>
        <v/>
      </c>
      <c r="AB102" s="2" t="str">
        <f t="shared" ca="1" si="6"/>
        <v/>
      </c>
      <c r="AC102" s="2" t="str">
        <f t="shared" ca="1" si="7"/>
        <v/>
      </c>
    </row>
    <row r="103" spans="1:29" x14ac:dyDescent="0.3">
      <c r="A103" s="8"/>
      <c r="B103" s="8"/>
      <c r="C103" s="8"/>
      <c r="D103" s="8"/>
      <c r="E103" s="8" t="str">
        <f t="shared" ca="1" si="8"/>
        <v/>
      </c>
      <c r="F103" s="8"/>
      <c r="G103" s="10"/>
      <c r="H103" s="8"/>
      <c r="I103" s="11"/>
      <c r="J103" s="11"/>
      <c r="K103" s="11"/>
      <c r="AA103" s="2" t="str">
        <f t="shared" ca="1" si="5"/>
        <v/>
      </c>
      <c r="AB103" s="2" t="str">
        <f t="shared" ca="1" si="6"/>
        <v/>
      </c>
      <c r="AC103" s="2" t="str">
        <f t="shared" ca="1" si="7"/>
        <v/>
      </c>
    </row>
    <row r="104" spans="1:29" x14ac:dyDescent="0.3">
      <c r="A104" s="8"/>
      <c r="B104" s="8"/>
      <c r="C104" s="8"/>
      <c r="D104" s="8"/>
      <c r="E104" s="8" t="str">
        <f t="shared" ca="1" si="8"/>
        <v/>
      </c>
      <c r="F104" s="8"/>
      <c r="G104" s="10"/>
      <c r="H104" s="8"/>
      <c r="I104" s="11"/>
      <c r="J104" s="11"/>
      <c r="K104" s="11"/>
      <c r="AA104" s="2" t="str">
        <f t="shared" ca="1" si="5"/>
        <v/>
      </c>
      <c r="AB104" s="2" t="str">
        <f t="shared" ca="1" si="6"/>
        <v/>
      </c>
      <c r="AC104" s="2" t="str">
        <f t="shared" ca="1" si="7"/>
        <v/>
      </c>
    </row>
    <row r="105" spans="1:29" x14ac:dyDescent="0.3">
      <c r="A105" s="8"/>
      <c r="B105" s="8"/>
      <c r="C105" s="8"/>
      <c r="D105" s="8"/>
      <c r="E105" s="8" t="str">
        <f t="shared" ca="1" si="8"/>
        <v/>
      </c>
      <c r="F105" s="8"/>
      <c r="G105" s="10"/>
      <c r="H105" s="8"/>
      <c r="I105" s="11"/>
      <c r="J105" s="11"/>
      <c r="K105" s="11"/>
      <c r="AA105" s="2" t="str">
        <f t="shared" ca="1" si="5"/>
        <v/>
      </c>
      <c r="AB105" s="2" t="str">
        <f t="shared" ca="1" si="6"/>
        <v/>
      </c>
      <c r="AC105" s="2" t="str">
        <f t="shared" ca="1" si="7"/>
        <v/>
      </c>
    </row>
    <row r="106" spans="1:29" x14ac:dyDescent="0.3">
      <c r="A106" s="8"/>
      <c r="B106" s="8"/>
      <c r="C106" s="8"/>
      <c r="D106" s="8"/>
      <c r="E106" s="8" t="str">
        <f t="shared" ca="1" si="8"/>
        <v/>
      </c>
      <c r="F106" s="8"/>
      <c r="G106" s="10"/>
      <c r="H106" s="8"/>
      <c r="I106" s="11"/>
      <c r="J106" s="11"/>
      <c r="K106" s="11"/>
      <c r="AA106" s="2" t="str">
        <f t="shared" ca="1" si="5"/>
        <v/>
      </c>
      <c r="AB106" s="2" t="str">
        <f t="shared" ca="1" si="6"/>
        <v/>
      </c>
      <c r="AC106" s="2" t="str">
        <f t="shared" ca="1" si="7"/>
        <v/>
      </c>
    </row>
    <row r="107" spans="1:29" x14ac:dyDescent="0.3">
      <c r="A107" s="8"/>
      <c r="B107" s="8"/>
      <c r="C107" s="8"/>
      <c r="D107" s="8"/>
      <c r="E107" s="8" t="str">
        <f t="shared" ca="1" si="8"/>
        <v/>
      </c>
      <c r="F107" s="8"/>
      <c r="G107" s="10"/>
      <c r="H107" s="8"/>
      <c r="I107" s="11"/>
      <c r="J107" s="11"/>
      <c r="K107" s="11"/>
      <c r="AA107" s="2" t="str">
        <f t="shared" ca="1" si="5"/>
        <v/>
      </c>
      <c r="AB107" s="2" t="str">
        <f t="shared" ca="1" si="6"/>
        <v/>
      </c>
      <c r="AC107" s="2" t="str">
        <f t="shared" ca="1" si="7"/>
        <v/>
      </c>
    </row>
    <row r="108" spans="1:29" x14ac:dyDescent="0.3">
      <c r="A108" s="8"/>
      <c r="B108" s="8"/>
      <c r="C108" s="8"/>
      <c r="D108" s="8"/>
      <c r="E108" s="8" t="str">
        <f t="shared" ca="1" si="8"/>
        <v/>
      </c>
      <c r="F108" s="8"/>
      <c r="G108" s="10"/>
      <c r="H108" s="8"/>
      <c r="I108" s="11"/>
      <c r="J108" s="11"/>
      <c r="K108" s="11"/>
      <c r="AA108" s="2" t="str">
        <f t="shared" ca="1" si="5"/>
        <v/>
      </c>
      <c r="AB108" s="2" t="str">
        <f t="shared" ca="1" si="6"/>
        <v/>
      </c>
      <c r="AC108" s="2" t="str">
        <f t="shared" ca="1" si="7"/>
        <v/>
      </c>
    </row>
    <row r="109" spans="1:29" x14ac:dyDescent="0.3">
      <c r="A109" s="8"/>
      <c r="B109" s="8"/>
      <c r="C109" s="8"/>
      <c r="D109" s="8"/>
      <c r="E109" s="8" t="str">
        <f t="shared" ca="1" si="8"/>
        <v/>
      </c>
      <c r="F109" s="8"/>
      <c r="G109" s="10"/>
      <c r="H109" s="8"/>
      <c r="I109" s="11"/>
      <c r="J109" s="11"/>
      <c r="K109" s="11"/>
      <c r="AA109" s="2" t="str">
        <f t="shared" ca="1" si="5"/>
        <v/>
      </c>
      <c r="AB109" s="2" t="str">
        <f t="shared" ca="1" si="6"/>
        <v/>
      </c>
      <c r="AC109" s="2" t="str">
        <f t="shared" ca="1" si="7"/>
        <v/>
      </c>
    </row>
    <row r="110" spans="1:29" x14ac:dyDescent="0.3">
      <c r="A110" s="8"/>
      <c r="B110" s="8"/>
      <c r="C110" s="8"/>
      <c r="D110" s="8"/>
      <c r="E110" s="8" t="str">
        <f t="shared" ca="1" si="8"/>
        <v/>
      </c>
      <c r="F110" s="8"/>
      <c r="G110" s="10"/>
      <c r="H110" s="8"/>
      <c r="I110" s="11"/>
      <c r="J110" s="11"/>
      <c r="K110" s="11"/>
      <c r="AA110" s="2" t="str">
        <f t="shared" ca="1" si="5"/>
        <v/>
      </c>
      <c r="AB110" s="2" t="str">
        <f t="shared" ca="1" si="6"/>
        <v/>
      </c>
      <c r="AC110" s="2" t="str">
        <f t="shared" ca="1" si="7"/>
        <v/>
      </c>
    </row>
    <row r="111" spans="1:29" x14ac:dyDescent="0.3">
      <c r="A111" s="8"/>
      <c r="B111" s="8"/>
      <c r="C111" s="8"/>
      <c r="D111" s="8"/>
      <c r="E111" s="8" t="str">
        <f t="shared" ca="1" si="8"/>
        <v/>
      </c>
      <c r="F111" s="8"/>
      <c r="G111" s="10"/>
      <c r="H111" s="8"/>
      <c r="I111" s="11"/>
      <c r="J111" s="11"/>
      <c r="K111" s="11"/>
      <c r="AA111" s="2" t="str">
        <f t="shared" ca="1" si="5"/>
        <v/>
      </c>
      <c r="AB111" s="2" t="str">
        <f t="shared" ca="1" si="6"/>
        <v/>
      </c>
      <c r="AC111" s="2" t="str">
        <f t="shared" ca="1" si="7"/>
        <v/>
      </c>
    </row>
    <row r="112" spans="1:29" x14ac:dyDescent="0.3">
      <c r="A112" s="8"/>
      <c r="B112" s="8"/>
      <c r="C112" s="8"/>
      <c r="D112" s="8"/>
      <c r="E112" s="8" t="str">
        <f t="shared" ca="1" si="8"/>
        <v/>
      </c>
      <c r="F112" s="8"/>
      <c r="G112" s="10"/>
      <c r="H112" s="8"/>
      <c r="I112" s="11"/>
      <c r="J112" s="11"/>
      <c r="K112" s="11"/>
      <c r="AA112" s="2" t="str">
        <f t="shared" ca="1" si="5"/>
        <v/>
      </c>
      <c r="AB112" s="2" t="str">
        <f t="shared" ca="1" si="6"/>
        <v/>
      </c>
      <c r="AC112" s="2" t="str">
        <f t="shared" ca="1" si="7"/>
        <v/>
      </c>
    </row>
    <row r="113" spans="1:29" x14ac:dyDescent="0.3">
      <c r="A113" s="8"/>
      <c r="B113" s="8"/>
      <c r="C113" s="8"/>
      <c r="D113" s="8"/>
      <c r="E113" s="8" t="str">
        <f t="shared" ca="1" si="8"/>
        <v/>
      </c>
      <c r="F113" s="8"/>
      <c r="G113" s="10"/>
      <c r="H113" s="8"/>
      <c r="I113" s="11"/>
      <c r="J113" s="11"/>
      <c r="K113" s="11"/>
      <c r="AA113" s="2" t="str">
        <f t="shared" ca="1" si="5"/>
        <v/>
      </c>
      <c r="AB113" s="2" t="str">
        <f t="shared" ca="1" si="6"/>
        <v/>
      </c>
      <c r="AC113" s="2" t="str">
        <f t="shared" ca="1" si="7"/>
        <v/>
      </c>
    </row>
    <row r="114" spans="1:29" x14ac:dyDescent="0.3">
      <c r="A114" s="8"/>
      <c r="B114" s="8"/>
      <c r="C114" s="8"/>
      <c r="D114" s="8"/>
      <c r="E114" s="8" t="str">
        <f t="shared" ca="1" si="8"/>
        <v/>
      </c>
      <c r="F114" s="8"/>
      <c r="G114" s="10"/>
      <c r="H114" s="8"/>
      <c r="I114" s="11"/>
      <c r="J114" s="11"/>
      <c r="K114" s="11"/>
      <c r="AA114" s="2" t="str">
        <f t="shared" ca="1" si="5"/>
        <v/>
      </c>
      <c r="AB114" s="2" t="str">
        <f t="shared" ca="1" si="6"/>
        <v/>
      </c>
      <c r="AC114" s="2" t="str">
        <f t="shared" ca="1" si="7"/>
        <v/>
      </c>
    </row>
    <row r="115" spans="1:29" x14ac:dyDescent="0.3">
      <c r="A115" s="8"/>
      <c r="B115" s="8"/>
      <c r="C115" s="8"/>
      <c r="D115" s="8"/>
      <c r="E115" s="8" t="str">
        <f t="shared" ca="1" si="8"/>
        <v/>
      </c>
      <c r="F115" s="8"/>
      <c r="G115" s="10"/>
      <c r="H115" s="8"/>
      <c r="I115" s="11"/>
      <c r="J115" s="11"/>
      <c r="K115" s="11"/>
      <c r="AA115" s="2" t="str">
        <f t="shared" ca="1" si="5"/>
        <v/>
      </c>
      <c r="AB115" s="2" t="str">
        <f t="shared" ca="1" si="6"/>
        <v/>
      </c>
      <c r="AC115" s="2" t="str">
        <f t="shared" ca="1" si="7"/>
        <v/>
      </c>
    </row>
    <row r="116" spans="1:29" x14ac:dyDescent="0.3">
      <c r="A116" s="8"/>
      <c r="B116" s="8"/>
      <c r="C116" s="8"/>
      <c r="D116" s="8"/>
      <c r="E116" s="8" t="str">
        <f t="shared" ca="1" si="8"/>
        <v/>
      </c>
      <c r="F116" s="8"/>
      <c r="G116" s="10"/>
      <c r="H116" s="8"/>
      <c r="I116" s="11"/>
      <c r="J116" s="11"/>
      <c r="K116" s="11"/>
      <c r="AA116" s="2" t="str">
        <f t="shared" ca="1" si="5"/>
        <v/>
      </c>
      <c r="AB116" s="2" t="str">
        <f t="shared" ca="1" si="6"/>
        <v/>
      </c>
      <c r="AC116" s="2" t="str">
        <f t="shared" ca="1" si="7"/>
        <v/>
      </c>
    </row>
    <row r="117" spans="1:29" x14ac:dyDescent="0.3">
      <c r="A117" s="8"/>
      <c r="B117" s="8"/>
      <c r="C117" s="8"/>
      <c r="D117" s="8"/>
      <c r="E117" s="8" t="str">
        <f t="shared" ca="1" si="8"/>
        <v/>
      </c>
      <c r="F117" s="8"/>
      <c r="G117" s="10"/>
      <c r="H117" s="8"/>
      <c r="I117" s="11"/>
      <c r="J117" s="11"/>
      <c r="K117" s="11"/>
      <c r="AA117" s="2" t="str">
        <f t="shared" ca="1" si="5"/>
        <v/>
      </c>
      <c r="AB117" s="2" t="str">
        <f t="shared" ca="1" si="6"/>
        <v/>
      </c>
      <c r="AC117" s="2" t="str">
        <f t="shared" ca="1" si="7"/>
        <v/>
      </c>
    </row>
    <row r="118" spans="1:29" x14ac:dyDescent="0.3">
      <c r="A118" s="8"/>
      <c r="B118" s="8"/>
      <c r="C118" s="8"/>
      <c r="D118" s="8"/>
      <c r="E118" s="8" t="str">
        <f t="shared" ca="1" si="8"/>
        <v/>
      </c>
      <c r="F118" s="8"/>
      <c r="G118" s="10"/>
      <c r="H118" s="8"/>
      <c r="I118" s="11"/>
      <c r="J118" s="11"/>
      <c r="K118" s="11"/>
      <c r="AA118" s="2" t="str">
        <f t="shared" ca="1" si="5"/>
        <v/>
      </c>
      <c r="AB118" s="2" t="str">
        <f t="shared" ca="1" si="6"/>
        <v/>
      </c>
      <c r="AC118" s="2" t="str">
        <f t="shared" ca="1" si="7"/>
        <v/>
      </c>
    </row>
    <row r="119" spans="1:29" x14ac:dyDescent="0.3">
      <c r="A119" s="8"/>
      <c r="B119" s="8"/>
      <c r="C119" s="8"/>
      <c r="D119" s="8"/>
      <c r="E119" s="8" t="str">
        <f t="shared" ca="1" si="8"/>
        <v/>
      </c>
      <c r="F119" s="8"/>
      <c r="G119" s="10"/>
      <c r="H119" s="8"/>
      <c r="I119" s="11"/>
      <c r="J119" s="11"/>
      <c r="K119" s="11"/>
      <c r="AA119" s="2" t="str">
        <f t="shared" ca="1" si="5"/>
        <v/>
      </c>
      <c r="AB119" s="2" t="str">
        <f t="shared" ca="1" si="6"/>
        <v/>
      </c>
      <c r="AC119" s="2" t="str">
        <f t="shared" ca="1" si="7"/>
        <v/>
      </c>
    </row>
    <row r="120" spans="1:29" x14ac:dyDescent="0.3">
      <c r="A120" s="8"/>
      <c r="B120" s="8"/>
      <c r="C120" s="8"/>
      <c r="D120" s="8"/>
      <c r="E120" s="8" t="str">
        <f t="shared" ca="1" si="8"/>
        <v/>
      </c>
      <c r="F120" s="8"/>
      <c r="G120" s="10"/>
      <c r="H120" s="8"/>
      <c r="I120" s="11"/>
      <c r="J120" s="11"/>
      <c r="K120" s="11"/>
      <c r="AA120" s="2" t="str">
        <f t="shared" ca="1" si="5"/>
        <v/>
      </c>
      <c r="AB120" s="2" t="str">
        <f t="shared" ca="1" si="6"/>
        <v/>
      </c>
      <c r="AC120" s="2" t="str">
        <f t="shared" ca="1" si="7"/>
        <v/>
      </c>
    </row>
    <row r="121" spans="1:29" x14ac:dyDescent="0.3">
      <c r="A121" s="8"/>
      <c r="B121" s="8"/>
      <c r="C121" s="8"/>
      <c r="D121" s="8"/>
      <c r="E121" s="8" t="str">
        <f t="shared" ca="1" si="8"/>
        <v/>
      </c>
      <c r="F121" s="8"/>
      <c r="G121" s="10"/>
      <c r="H121" s="8"/>
      <c r="I121" s="11"/>
      <c r="J121" s="11"/>
      <c r="K121" s="11"/>
      <c r="AA121" s="2" t="str">
        <f t="shared" ca="1" si="5"/>
        <v/>
      </c>
      <c r="AB121" s="2" t="str">
        <f t="shared" ca="1" si="6"/>
        <v/>
      </c>
      <c r="AC121" s="2" t="str">
        <f t="shared" ca="1" si="7"/>
        <v/>
      </c>
    </row>
    <row r="122" spans="1:29" x14ac:dyDescent="0.3">
      <c r="A122" s="8"/>
      <c r="B122" s="8"/>
      <c r="C122" s="8"/>
      <c r="D122" s="8"/>
      <c r="E122" s="8" t="str">
        <f t="shared" ca="1" si="8"/>
        <v/>
      </c>
      <c r="F122" s="8"/>
      <c r="G122" s="10"/>
      <c r="H122" s="8"/>
      <c r="I122" s="11"/>
      <c r="J122" s="11"/>
      <c r="K122" s="11"/>
      <c r="AA122" s="2" t="str">
        <f t="shared" ca="1" si="5"/>
        <v/>
      </c>
      <c r="AB122" s="2" t="str">
        <f t="shared" ca="1" si="6"/>
        <v/>
      </c>
      <c r="AC122" s="2" t="str">
        <f t="shared" ca="1" si="7"/>
        <v/>
      </c>
    </row>
    <row r="123" spans="1:29" x14ac:dyDescent="0.3">
      <c r="A123" s="8"/>
      <c r="B123" s="8"/>
      <c r="C123" s="8"/>
      <c r="D123" s="8"/>
      <c r="E123" s="8" t="str">
        <f t="shared" ca="1" si="8"/>
        <v/>
      </c>
      <c r="F123" s="8"/>
      <c r="G123" s="10"/>
      <c r="H123" s="8"/>
      <c r="I123" s="11"/>
      <c r="J123" s="11"/>
      <c r="K123" s="11"/>
      <c r="AA123" s="2" t="str">
        <f t="shared" ca="1" si="5"/>
        <v/>
      </c>
      <c r="AB123" s="2" t="str">
        <f t="shared" ca="1" si="6"/>
        <v/>
      </c>
      <c r="AC123" s="2" t="str">
        <f t="shared" ca="1" si="7"/>
        <v/>
      </c>
    </row>
    <row r="124" spans="1:29" x14ac:dyDescent="0.3">
      <c r="A124" s="8"/>
      <c r="B124" s="8"/>
      <c r="C124" s="8"/>
      <c r="D124" s="8"/>
      <c r="E124" s="8" t="str">
        <f t="shared" ca="1" si="8"/>
        <v/>
      </c>
      <c r="F124" s="8"/>
      <c r="G124" s="10"/>
      <c r="H124" s="8"/>
      <c r="I124" s="11"/>
      <c r="J124" s="11"/>
      <c r="K124" s="11"/>
      <c r="AA124" s="2" t="str">
        <f t="shared" ca="1" si="5"/>
        <v/>
      </c>
      <c r="AB124" s="2" t="str">
        <f t="shared" ca="1" si="6"/>
        <v/>
      </c>
      <c r="AC124" s="2" t="str">
        <f t="shared" ca="1" si="7"/>
        <v/>
      </c>
    </row>
    <row r="125" spans="1:29" x14ac:dyDescent="0.3">
      <c r="A125" s="8"/>
      <c r="B125" s="8"/>
      <c r="C125" s="8"/>
      <c r="D125" s="8"/>
      <c r="E125" s="8" t="str">
        <f t="shared" ca="1" si="8"/>
        <v/>
      </c>
      <c r="F125" s="8"/>
      <c r="G125" s="10"/>
      <c r="H125" s="8"/>
      <c r="I125" s="11"/>
      <c r="J125" s="11"/>
      <c r="K125" s="11"/>
      <c r="AA125" s="2" t="str">
        <f t="shared" ca="1" si="5"/>
        <v/>
      </c>
      <c r="AB125" s="2" t="str">
        <f t="shared" ca="1" si="6"/>
        <v/>
      </c>
      <c r="AC125" s="2" t="str">
        <f t="shared" ca="1" si="7"/>
        <v/>
      </c>
    </row>
    <row r="126" spans="1:29" x14ac:dyDescent="0.3">
      <c r="A126" s="8"/>
      <c r="B126" s="8"/>
      <c r="C126" s="8"/>
      <c r="D126" s="8"/>
      <c r="E126" s="8" t="str">
        <f t="shared" ca="1" si="8"/>
        <v/>
      </c>
      <c r="F126" s="8"/>
      <c r="G126" s="10"/>
      <c r="H126" s="8"/>
      <c r="I126" s="11"/>
      <c r="J126" s="11"/>
      <c r="K126" s="11"/>
      <c r="AA126" s="2" t="str">
        <f t="shared" ca="1" si="5"/>
        <v/>
      </c>
      <c r="AB126" s="2" t="str">
        <f t="shared" ca="1" si="6"/>
        <v/>
      </c>
      <c r="AC126" s="2" t="str">
        <f t="shared" ca="1" si="7"/>
        <v/>
      </c>
    </row>
    <row r="127" spans="1:29" x14ac:dyDescent="0.3">
      <c r="A127" s="8"/>
      <c r="B127" s="8"/>
      <c r="C127" s="8"/>
      <c r="D127" s="8"/>
      <c r="E127" s="8" t="str">
        <f t="shared" ca="1" si="8"/>
        <v/>
      </c>
      <c r="F127" s="8"/>
      <c r="G127" s="10"/>
      <c r="H127" s="8"/>
      <c r="I127" s="11"/>
      <c r="J127" s="11"/>
      <c r="K127" s="11"/>
      <c r="AA127" s="2" t="str">
        <f t="shared" ca="1" si="5"/>
        <v/>
      </c>
      <c r="AB127" s="2" t="str">
        <f t="shared" ca="1" si="6"/>
        <v/>
      </c>
      <c r="AC127" s="2" t="str">
        <f t="shared" ca="1" si="7"/>
        <v/>
      </c>
    </row>
    <row r="128" spans="1:29" x14ac:dyDescent="0.3">
      <c r="A128" s="8"/>
      <c r="B128" s="8"/>
      <c r="C128" s="8"/>
      <c r="D128" s="8"/>
      <c r="E128" s="8" t="str">
        <f t="shared" ca="1" si="8"/>
        <v/>
      </c>
      <c r="F128" s="8"/>
      <c r="G128" s="10"/>
      <c r="H128" s="8"/>
      <c r="I128" s="11"/>
      <c r="J128" s="11"/>
      <c r="K128" s="11"/>
      <c r="AA128" s="2" t="str">
        <f t="shared" ca="1" si="5"/>
        <v/>
      </c>
      <c r="AB128" s="2" t="str">
        <f t="shared" ca="1" si="6"/>
        <v/>
      </c>
      <c r="AC128" s="2" t="str">
        <f t="shared" ca="1" si="7"/>
        <v/>
      </c>
    </row>
    <row r="129" spans="1:29" x14ac:dyDescent="0.3">
      <c r="A129" s="8"/>
      <c r="B129" s="8"/>
      <c r="C129" s="8"/>
      <c r="D129" s="8"/>
      <c r="E129" s="8" t="str">
        <f t="shared" ca="1" si="8"/>
        <v/>
      </c>
      <c r="F129" s="8"/>
      <c r="G129" s="10"/>
      <c r="H129" s="8"/>
      <c r="I129" s="11"/>
      <c r="J129" s="11"/>
      <c r="K129" s="11"/>
      <c r="AA129" s="2" t="str">
        <f t="shared" ca="1" si="5"/>
        <v/>
      </c>
      <c r="AB129" s="2" t="str">
        <f t="shared" ca="1" si="6"/>
        <v/>
      </c>
      <c r="AC129" s="2" t="str">
        <f t="shared" ca="1" si="7"/>
        <v/>
      </c>
    </row>
    <row r="130" spans="1:29" x14ac:dyDescent="0.3">
      <c r="A130" s="8"/>
      <c r="B130" s="8"/>
      <c r="C130" s="8"/>
      <c r="D130" s="8"/>
      <c r="E130" s="8" t="str">
        <f t="shared" ca="1" si="8"/>
        <v/>
      </c>
      <c r="F130" s="8"/>
      <c r="G130" s="10"/>
      <c r="H130" s="8"/>
      <c r="I130" s="11"/>
      <c r="J130" s="11"/>
      <c r="K130" s="11"/>
      <c r="AA130" s="2" t="str">
        <f t="shared" ref="AA130:AA193" ca="1" si="9">IF(OFFSET(I130,0,0) = 0/1/1900,"",IFERROR(DATEVALUE(MID(OFFSET(I130,0,0), 5,8 )), OFFSET(I130,0,0)))</f>
        <v/>
      </c>
      <c r="AB130" s="2" t="str">
        <f t="shared" ref="AB130:AB193" ca="1" si="10">IF(OFFSET(J130,0,0) = 0/1/1900,"",IFERROR(DATEVALUE(MID(OFFSET(J130,0,0), 5,8 )), OFFSET(J130,0,0)))</f>
        <v/>
      </c>
      <c r="AC130" s="2" t="str">
        <f t="shared" ref="AC130:AC193" ca="1" si="11">IF(OFFSET(K130,0,0) = 0/1/1900,"",IFERROR(DATEVALUE(MID(OFFSET(K130,0,0), 5,8 )), OFFSET(K130,0,0)))</f>
        <v/>
      </c>
    </row>
    <row r="131" spans="1:29" x14ac:dyDescent="0.3">
      <c r="A131" s="8"/>
      <c r="B131" s="8"/>
      <c r="C131" s="8"/>
      <c r="D131" s="8"/>
      <c r="E131" s="8" t="str">
        <f t="shared" ca="1" si="8"/>
        <v/>
      </c>
      <c r="F131" s="8"/>
      <c r="G131" s="10"/>
      <c r="H131" s="8"/>
      <c r="I131" s="11"/>
      <c r="J131" s="11"/>
      <c r="K131" s="11"/>
      <c r="AA131" s="2" t="str">
        <f t="shared" ca="1" si="9"/>
        <v/>
      </c>
      <c r="AB131" s="2" t="str">
        <f t="shared" ca="1" si="10"/>
        <v/>
      </c>
      <c r="AC131" s="2" t="str">
        <f t="shared" ca="1" si="11"/>
        <v/>
      </c>
    </row>
    <row r="132" spans="1:29" x14ac:dyDescent="0.3">
      <c r="A132" s="8"/>
      <c r="B132" s="8"/>
      <c r="C132" s="8"/>
      <c r="D132" s="8"/>
      <c r="E132" s="8" t="str">
        <f t="shared" ca="1" si="8"/>
        <v/>
      </c>
      <c r="F132" s="8"/>
      <c r="G132" s="10"/>
      <c r="H132" s="8"/>
      <c r="I132" s="11"/>
      <c r="J132" s="11"/>
      <c r="K132" s="11"/>
      <c r="AA132" s="2" t="str">
        <f t="shared" ca="1" si="9"/>
        <v/>
      </c>
      <c r="AB132" s="2" t="str">
        <f t="shared" ca="1" si="10"/>
        <v/>
      </c>
      <c r="AC132" s="2" t="str">
        <f t="shared" ca="1" si="11"/>
        <v/>
      </c>
    </row>
    <row r="133" spans="1:29" x14ac:dyDescent="0.3">
      <c r="A133" s="8"/>
      <c r="B133" s="8"/>
      <c r="C133" s="8"/>
      <c r="D133" s="8"/>
      <c r="E133" s="8" t="str">
        <f t="shared" ca="1" si="8"/>
        <v/>
      </c>
      <c r="F133" s="8"/>
      <c r="G133" s="10"/>
      <c r="H133" s="8"/>
      <c r="I133" s="11"/>
      <c r="J133" s="11"/>
      <c r="K133" s="11"/>
      <c r="AA133" s="2" t="str">
        <f t="shared" ca="1" si="9"/>
        <v/>
      </c>
      <c r="AB133" s="2" t="str">
        <f t="shared" ca="1" si="10"/>
        <v/>
      </c>
      <c r="AC133" s="2" t="str">
        <f t="shared" ca="1" si="11"/>
        <v/>
      </c>
    </row>
    <row r="134" spans="1:29" x14ac:dyDescent="0.3">
      <c r="A134" s="8"/>
      <c r="B134" s="8"/>
      <c r="C134" s="8"/>
      <c r="D134" s="8"/>
      <c r="E134" s="8" t="str">
        <f t="shared" ca="1" si="8"/>
        <v/>
      </c>
      <c r="F134" s="8"/>
      <c r="G134" s="10"/>
      <c r="H134" s="8"/>
      <c r="I134" s="11"/>
      <c r="J134" s="11"/>
      <c r="K134" s="11"/>
      <c r="AA134" s="2" t="str">
        <f t="shared" ca="1" si="9"/>
        <v/>
      </c>
      <c r="AB134" s="2" t="str">
        <f t="shared" ca="1" si="10"/>
        <v/>
      </c>
      <c r="AC134" s="2" t="str">
        <f t="shared" ca="1" si="11"/>
        <v/>
      </c>
    </row>
    <row r="135" spans="1:29" x14ac:dyDescent="0.3">
      <c r="A135" s="8"/>
      <c r="B135" s="8"/>
      <c r="C135" s="8"/>
      <c r="D135" s="8"/>
      <c r="E135" s="8" t="str">
        <f t="shared" ca="1" si="8"/>
        <v/>
      </c>
      <c r="F135" s="8"/>
      <c r="G135" s="10"/>
      <c r="H135" s="8"/>
      <c r="I135" s="11"/>
      <c r="J135" s="11"/>
      <c r="K135" s="11"/>
      <c r="AA135" s="2" t="str">
        <f t="shared" ca="1" si="9"/>
        <v/>
      </c>
      <c r="AB135" s="2" t="str">
        <f t="shared" ca="1" si="10"/>
        <v/>
      </c>
      <c r="AC135" s="2" t="str">
        <f t="shared" ca="1" si="11"/>
        <v/>
      </c>
    </row>
    <row r="136" spans="1:29" x14ac:dyDescent="0.3">
      <c r="A136" s="8"/>
      <c r="B136" s="8"/>
      <c r="C136" s="8"/>
      <c r="D136" s="8"/>
      <c r="E136" s="8" t="str">
        <f t="shared" ca="1" si="8"/>
        <v/>
      </c>
      <c r="F136" s="8"/>
      <c r="G136" s="10"/>
      <c r="H136" s="8"/>
      <c r="I136" s="11"/>
      <c r="J136" s="11"/>
      <c r="K136" s="11"/>
      <c r="AA136" s="2" t="str">
        <f t="shared" ca="1" si="9"/>
        <v/>
      </c>
      <c r="AB136" s="2" t="str">
        <f t="shared" ca="1" si="10"/>
        <v/>
      </c>
      <c r="AC136" s="2" t="str">
        <f t="shared" ca="1" si="11"/>
        <v/>
      </c>
    </row>
    <row r="137" spans="1:29" x14ac:dyDescent="0.3">
      <c r="A137" s="8"/>
      <c r="B137" s="8"/>
      <c r="C137" s="8"/>
      <c r="D137" s="8"/>
      <c r="E137" s="8" t="str">
        <f t="shared" ca="1" si="8"/>
        <v/>
      </c>
      <c r="F137" s="8"/>
      <c r="G137" s="10"/>
      <c r="H137" s="8"/>
      <c r="I137" s="11"/>
      <c r="J137" s="11"/>
      <c r="K137" s="11"/>
      <c r="AA137" s="2" t="str">
        <f t="shared" ca="1" si="9"/>
        <v/>
      </c>
      <c r="AB137" s="2" t="str">
        <f t="shared" ca="1" si="10"/>
        <v/>
      </c>
      <c r="AC137" s="2" t="str">
        <f t="shared" ca="1" si="11"/>
        <v/>
      </c>
    </row>
    <row r="138" spans="1:29" x14ac:dyDescent="0.3">
      <c r="A138" s="8"/>
      <c r="B138" s="8"/>
      <c r="C138" s="8"/>
      <c r="D138" s="8"/>
      <c r="E138" s="8" t="str">
        <f t="shared" ca="1" si="8"/>
        <v/>
      </c>
      <c r="F138" s="8"/>
      <c r="G138" s="10"/>
      <c r="H138" s="8"/>
      <c r="I138" s="11"/>
      <c r="J138" s="11"/>
      <c r="K138" s="11"/>
      <c r="AA138" s="2" t="str">
        <f t="shared" ca="1" si="9"/>
        <v/>
      </c>
      <c r="AB138" s="2" t="str">
        <f t="shared" ca="1" si="10"/>
        <v/>
      </c>
      <c r="AC138" s="2" t="str">
        <f t="shared" ca="1" si="11"/>
        <v/>
      </c>
    </row>
    <row r="139" spans="1:29" x14ac:dyDescent="0.3">
      <c r="A139" s="8"/>
      <c r="B139" s="8"/>
      <c r="C139" s="8"/>
      <c r="D139" s="8"/>
      <c r="E139" s="8" t="str">
        <f t="shared" ca="1" si="8"/>
        <v/>
      </c>
      <c r="F139" s="8"/>
      <c r="G139" s="10"/>
      <c r="H139" s="8"/>
      <c r="I139" s="11"/>
      <c r="J139" s="11"/>
      <c r="K139" s="11"/>
      <c r="AA139" s="2" t="str">
        <f t="shared" ca="1" si="9"/>
        <v/>
      </c>
      <c r="AB139" s="2" t="str">
        <f t="shared" ca="1" si="10"/>
        <v/>
      </c>
      <c r="AC139" s="2" t="str">
        <f t="shared" ca="1" si="11"/>
        <v/>
      </c>
    </row>
    <row r="140" spans="1:29" x14ac:dyDescent="0.3">
      <c r="A140" s="8"/>
      <c r="B140" s="8"/>
      <c r="C140" s="8"/>
      <c r="D140" s="8"/>
      <c r="E140" s="8" t="str">
        <f t="shared" ca="1" si="8"/>
        <v/>
      </c>
      <c r="F140" s="8"/>
      <c r="G140" s="10"/>
      <c r="H140" s="8"/>
      <c r="I140" s="11"/>
      <c r="J140" s="11"/>
      <c r="K140" s="11"/>
      <c r="AA140" s="2" t="str">
        <f t="shared" ca="1" si="9"/>
        <v/>
      </c>
      <c r="AB140" s="2" t="str">
        <f t="shared" ca="1" si="10"/>
        <v/>
      </c>
      <c r="AC140" s="2" t="str">
        <f t="shared" ca="1" si="11"/>
        <v/>
      </c>
    </row>
    <row r="141" spans="1:29" x14ac:dyDescent="0.3">
      <c r="A141" s="8"/>
      <c r="B141" s="8"/>
      <c r="C141" s="8"/>
      <c r="D141" s="8"/>
      <c r="E141" s="8" t="str">
        <f t="shared" ref="E141:E204" ca="1" si="12">IF(ISBLANK(K141),IF(ISBLANK(J141),"",IF(AB141&lt;TODAY(),"Red","Green")),"")</f>
        <v/>
      </c>
      <c r="F141" s="8"/>
      <c r="G141" s="10"/>
      <c r="H141" s="8"/>
      <c r="I141" s="11"/>
      <c r="J141" s="11"/>
      <c r="K141" s="11"/>
      <c r="AA141" s="2" t="str">
        <f t="shared" ca="1" si="9"/>
        <v/>
      </c>
      <c r="AB141" s="2" t="str">
        <f t="shared" ca="1" si="10"/>
        <v/>
      </c>
      <c r="AC141" s="2" t="str">
        <f t="shared" ca="1" si="11"/>
        <v/>
      </c>
    </row>
    <row r="142" spans="1:29" x14ac:dyDescent="0.3">
      <c r="A142" s="8"/>
      <c r="B142" s="8"/>
      <c r="C142" s="8"/>
      <c r="D142" s="8"/>
      <c r="E142" s="8" t="str">
        <f t="shared" ca="1" si="12"/>
        <v/>
      </c>
      <c r="F142" s="8"/>
      <c r="G142" s="10"/>
      <c r="H142" s="8"/>
      <c r="I142" s="11"/>
      <c r="J142" s="11"/>
      <c r="K142" s="11"/>
      <c r="AA142" s="2" t="str">
        <f t="shared" ca="1" si="9"/>
        <v/>
      </c>
      <c r="AB142" s="2" t="str">
        <f t="shared" ca="1" si="10"/>
        <v/>
      </c>
      <c r="AC142" s="2" t="str">
        <f t="shared" ca="1" si="11"/>
        <v/>
      </c>
    </row>
    <row r="143" spans="1:29" x14ac:dyDescent="0.3">
      <c r="A143" s="8"/>
      <c r="B143" s="8"/>
      <c r="C143" s="8"/>
      <c r="D143" s="8"/>
      <c r="E143" s="8" t="str">
        <f t="shared" ca="1" si="12"/>
        <v/>
      </c>
      <c r="F143" s="8"/>
      <c r="G143" s="10"/>
      <c r="H143" s="8"/>
      <c r="I143" s="11"/>
      <c r="J143" s="11"/>
      <c r="K143" s="11"/>
      <c r="AA143" s="2" t="str">
        <f t="shared" ca="1" si="9"/>
        <v/>
      </c>
      <c r="AB143" s="2" t="str">
        <f t="shared" ca="1" si="10"/>
        <v/>
      </c>
      <c r="AC143" s="2" t="str">
        <f t="shared" ca="1" si="11"/>
        <v/>
      </c>
    </row>
    <row r="144" spans="1:29" x14ac:dyDescent="0.3">
      <c r="A144" s="8"/>
      <c r="B144" s="8"/>
      <c r="C144" s="8"/>
      <c r="D144" s="8"/>
      <c r="E144" s="8" t="str">
        <f t="shared" ca="1" si="12"/>
        <v/>
      </c>
      <c r="F144" s="8"/>
      <c r="G144" s="10"/>
      <c r="H144" s="8"/>
      <c r="I144" s="11"/>
      <c r="J144" s="11"/>
      <c r="K144" s="11"/>
      <c r="AA144" s="2" t="str">
        <f t="shared" ca="1" si="9"/>
        <v/>
      </c>
      <c r="AB144" s="2" t="str">
        <f t="shared" ca="1" si="10"/>
        <v/>
      </c>
      <c r="AC144" s="2" t="str">
        <f t="shared" ca="1" si="11"/>
        <v/>
      </c>
    </row>
    <row r="145" spans="1:29" x14ac:dyDescent="0.3">
      <c r="A145" s="8"/>
      <c r="B145" s="8"/>
      <c r="C145" s="8"/>
      <c r="D145" s="8"/>
      <c r="E145" s="8" t="str">
        <f t="shared" ca="1" si="12"/>
        <v/>
      </c>
      <c r="F145" s="8"/>
      <c r="G145" s="10"/>
      <c r="H145" s="8"/>
      <c r="I145" s="11"/>
      <c r="J145" s="11"/>
      <c r="K145" s="11"/>
      <c r="AA145" s="2" t="str">
        <f t="shared" ca="1" si="9"/>
        <v/>
      </c>
      <c r="AB145" s="2" t="str">
        <f t="shared" ca="1" si="10"/>
        <v/>
      </c>
      <c r="AC145" s="2" t="str">
        <f t="shared" ca="1" si="11"/>
        <v/>
      </c>
    </row>
    <row r="146" spans="1:29" x14ac:dyDescent="0.3">
      <c r="A146" s="8"/>
      <c r="B146" s="8"/>
      <c r="C146" s="8"/>
      <c r="D146" s="8"/>
      <c r="E146" s="8" t="str">
        <f t="shared" ca="1" si="12"/>
        <v/>
      </c>
      <c r="F146" s="8"/>
      <c r="G146" s="10"/>
      <c r="H146" s="8"/>
      <c r="I146" s="11"/>
      <c r="J146" s="11"/>
      <c r="K146" s="11"/>
      <c r="AA146" s="2" t="str">
        <f t="shared" ca="1" si="9"/>
        <v/>
      </c>
      <c r="AB146" s="2" t="str">
        <f t="shared" ca="1" si="10"/>
        <v/>
      </c>
      <c r="AC146" s="2" t="str">
        <f t="shared" ca="1" si="11"/>
        <v/>
      </c>
    </row>
    <row r="147" spans="1:29" x14ac:dyDescent="0.3">
      <c r="A147" s="8"/>
      <c r="B147" s="8"/>
      <c r="C147" s="8"/>
      <c r="D147" s="8"/>
      <c r="E147" s="8" t="str">
        <f t="shared" ca="1" si="12"/>
        <v/>
      </c>
      <c r="F147" s="8"/>
      <c r="G147" s="10"/>
      <c r="H147" s="8"/>
      <c r="I147" s="11"/>
      <c r="J147" s="11"/>
      <c r="K147" s="11"/>
      <c r="AA147" s="2" t="str">
        <f t="shared" ca="1" si="9"/>
        <v/>
      </c>
      <c r="AB147" s="2" t="str">
        <f t="shared" ca="1" si="10"/>
        <v/>
      </c>
      <c r="AC147" s="2" t="str">
        <f t="shared" ca="1" si="11"/>
        <v/>
      </c>
    </row>
    <row r="148" spans="1:29" x14ac:dyDescent="0.3">
      <c r="A148" s="8"/>
      <c r="B148" s="8"/>
      <c r="C148" s="8"/>
      <c r="D148" s="8"/>
      <c r="E148" s="8" t="str">
        <f t="shared" ca="1" si="12"/>
        <v/>
      </c>
      <c r="F148" s="8"/>
      <c r="G148" s="10"/>
      <c r="H148" s="8"/>
      <c r="I148" s="11"/>
      <c r="J148" s="11"/>
      <c r="K148" s="11"/>
      <c r="AA148" s="2" t="str">
        <f t="shared" ca="1" si="9"/>
        <v/>
      </c>
      <c r="AB148" s="2" t="str">
        <f t="shared" ca="1" si="10"/>
        <v/>
      </c>
      <c r="AC148" s="2" t="str">
        <f t="shared" ca="1" si="11"/>
        <v/>
      </c>
    </row>
    <row r="149" spans="1:29" x14ac:dyDescent="0.3">
      <c r="A149" s="8"/>
      <c r="B149" s="8"/>
      <c r="C149" s="8"/>
      <c r="D149" s="8"/>
      <c r="E149" s="8" t="str">
        <f t="shared" ca="1" si="12"/>
        <v/>
      </c>
      <c r="F149" s="8"/>
      <c r="G149" s="10"/>
      <c r="H149" s="8"/>
      <c r="I149" s="11"/>
      <c r="J149" s="11"/>
      <c r="K149" s="11"/>
      <c r="AA149" s="2" t="str">
        <f t="shared" ca="1" si="9"/>
        <v/>
      </c>
      <c r="AB149" s="2" t="str">
        <f t="shared" ca="1" si="10"/>
        <v/>
      </c>
      <c r="AC149" s="2" t="str">
        <f t="shared" ca="1" si="11"/>
        <v/>
      </c>
    </row>
    <row r="150" spans="1:29" x14ac:dyDescent="0.3">
      <c r="A150" s="8"/>
      <c r="B150" s="8"/>
      <c r="C150" s="8"/>
      <c r="D150" s="8"/>
      <c r="E150" s="8" t="str">
        <f t="shared" ca="1" si="12"/>
        <v/>
      </c>
      <c r="F150" s="8"/>
      <c r="G150" s="10"/>
      <c r="H150" s="8"/>
      <c r="I150" s="11"/>
      <c r="J150" s="11"/>
      <c r="K150" s="11"/>
      <c r="AA150" s="2" t="str">
        <f t="shared" ca="1" si="9"/>
        <v/>
      </c>
      <c r="AB150" s="2" t="str">
        <f t="shared" ca="1" si="10"/>
        <v/>
      </c>
      <c r="AC150" s="2" t="str">
        <f t="shared" ca="1" si="11"/>
        <v/>
      </c>
    </row>
    <row r="151" spans="1:29" x14ac:dyDescent="0.3">
      <c r="A151" s="8"/>
      <c r="B151" s="8"/>
      <c r="C151" s="8"/>
      <c r="D151" s="8"/>
      <c r="E151" s="8" t="str">
        <f t="shared" ca="1" si="12"/>
        <v/>
      </c>
      <c r="F151" s="8"/>
      <c r="G151" s="10"/>
      <c r="H151" s="8"/>
      <c r="I151" s="11"/>
      <c r="J151" s="11"/>
      <c r="K151" s="11"/>
      <c r="AA151" s="2" t="str">
        <f t="shared" ca="1" si="9"/>
        <v/>
      </c>
      <c r="AB151" s="2" t="str">
        <f t="shared" ca="1" si="10"/>
        <v/>
      </c>
      <c r="AC151" s="2" t="str">
        <f t="shared" ca="1" si="11"/>
        <v/>
      </c>
    </row>
    <row r="152" spans="1:29" x14ac:dyDescent="0.3">
      <c r="A152" s="8"/>
      <c r="B152" s="8"/>
      <c r="C152" s="8"/>
      <c r="D152" s="8"/>
      <c r="E152" s="8" t="str">
        <f t="shared" ca="1" si="12"/>
        <v/>
      </c>
      <c r="F152" s="8"/>
      <c r="G152" s="10"/>
      <c r="H152" s="8"/>
      <c r="I152" s="11"/>
      <c r="J152" s="11"/>
      <c r="K152" s="11"/>
      <c r="AA152" s="2" t="str">
        <f t="shared" ca="1" si="9"/>
        <v/>
      </c>
      <c r="AB152" s="2" t="str">
        <f t="shared" ca="1" si="10"/>
        <v/>
      </c>
      <c r="AC152" s="2" t="str">
        <f t="shared" ca="1" si="11"/>
        <v/>
      </c>
    </row>
    <row r="153" spans="1:29" x14ac:dyDescent="0.3">
      <c r="A153" s="8"/>
      <c r="B153" s="8"/>
      <c r="C153" s="8"/>
      <c r="D153" s="8"/>
      <c r="E153" s="8" t="str">
        <f t="shared" ca="1" si="12"/>
        <v/>
      </c>
      <c r="F153" s="8"/>
      <c r="G153" s="10"/>
      <c r="H153" s="8"/>
      <c r="I153" s="11"/>
      <c r="J153" s="11"/>
      <c r="K153" s="11"/>
      <c r="AA153" s="2" t="str">
        <f t="shared" ca="1" si="9"/>
        <v/>
      </c>
      <c r="AB153" s="2" t="str">
        <f t="shared" ca="1" si="10"/>
        <v/>
      </c>
      <c r="AC153" s="2" t="str">
        <f t="shared" ca="1" si="11"/>
        <v/>
      </c>
    </row>
    <row r="154" spans="1:29" x14ac:dyDescent="0.3">
      <c r="A154" s="8"/>
      <c r="B154" s="8"/>
      <c r="C154" s="8"/>
      <c r="D154" s="8"/>
      <c r="E154" s="8" t="str">
        <f t="shared" ca="1" si="12"/>
        <v/>
      </c>
      <c r="F154" s="8"/>
      <c r="G154" s="10"/>
      <c r="H154" s="8"/>
      <c r="I154" s="11"/>
      <c r="J154" s="11"/>
      <c r="K154" s="11"/>
      <c r="AA154" s="2" t="str">
        <f t="shared" ca="1" si="9"/>
        <v/>
      </c>
      <c r="AB154" s="2" t="str">
        <f t="shared" ca="1" si="10"/>
        <v/>
      </c>
      <c r="AC154" s="2" t="str">
        <f t="shared" ca="1" si="11"/>
        <v/>
      </c>
    </row>
    <row r="155" spans="1:29" x14ac:dyDescent="0.3">
      <c r="A155" s="8"/>
      <c r="B155" s="8"/>
      <c r="C155" s="8"/>
      <c r="D155" s="8"/>
      <c r="E155" s="8" t="str">
        <f t="shared" ca="1" si="12"/>
        <v/>
      </c>
      <c r="F155" s="8"/>
      <c r="G155" s="10"/>
      <c r="H155" s="8"/>
      <c r="I155" s="11"/>
      <c r="J155" s="11"/>
      <c r="K155" s="11"/>
      <c r="AA155" s="2" t="str">
        <f t="shared" ca="1" si="9"/>
        <v/>
      </c>
      <c r="AB155" s="2" t="str">
        <f t="shared" ca="1" si="10"/>
        <v/>
      </c>
      <c r="AC155" s="2" t="str">
        <f t="shared" ca="1" si="11"/>
        <v/>
      </c>
    </row>
    <row r="156" spans="1:29" x14ac:dyDescent="0.3">
      <c r="A156" s="8"/>
      <c r="B156" s="8"/>
      <c r="C156" s="8"/>
      <c r="D156" s="8"/>
      <c r="E156" s="8" t="str">
        <f t="shared" ca="1" si="12"/>
        <v/>
      </c>
      <c r="F156" s="8"/>
      <c r="G156" s="10"/>
      <c r="H156" s="8"/>
      <c r="I156" s="11"/>
      <c r="J156" s="11"/>
      <c r="K156" s="11"/>
      <c r="AA156" s="2" t="str">
        <f t="shared" ca="1" si="9"/>
        <v/>
      </c>
      <c r="AB156" s="2" t="str">
        <f t="shared" ca="1" si="10"/>
        <v/>
      </c>
      <c r="AC156" s="2" t="str">
        <f t="shared" ca="1" si="11"/>
        <v/>
      </c>
    </row>
    <row r="157" spans="1:29" x14ac:dyDescent="0.3">
      <c r="A157" s="8"/>
      <c r="B157" s="8"/>
      <c r="C157" s="8"/>
      <c r="D157" s="8"/>
      <c r="E157" s="8" t="str">
        <f t="shared" ca="1" si="12"/>
        <v/>
      </c>
      <c r="F157" s="8"/>
      <c r="G157" s="10"/>
      <c r="H157" s="8"/>
      <c r="I157" s="11"/>
      <c r="J157" s="11"/>
      <c r="K157" s="11"/>
      <c r="AA157" s="2" t="str">
        <f t="shared" ca="1" si="9"/>
        <v/>
      </c>
      <c r="AB157" s="2" t="str">
        <f t="shared" ca="1" si="10"/>
        <v/>
      </c>
      <c r="AC157" s="2" t="str">
        <f t="shared" ca="1" si="11"/>
        <v/>
      </c>
    </row>
    <row r="158" spans="1:29" x14ac:dyDescent="0.3">
      <c r="A158" s="8"/>
      <c r="B158" s="8"/>
      <c r="C158" s="8"/>
      <c r="D158" s="8"/>
      <c r="E158" s="8" t="str">
        <f t="shared" ca="1" si="12"/>
        <v/>
      </c>
      <c r="F158" s="8"/>
      <c r="G158" s="10"/>
      <c r="H158" s="8"/>
      <c r="I158" s="11"/>
      <c r="J158" s="11"/>
      <c r="K158" s="11"/>
      <c r="AA158" s="2" t="str">
        <f t="shared" ca="1" si="9"/>
        <v/>
      </c>
      <c r="AB158" s="2" t="str">
        <f t="shared" ca="1" si="10"/>
        <v/>
      </c>
      <c r="AC158" s="2" t="str">
        <f t="shared" ca="1" si="11"/>
        <v/>
      </c>
    </row>
    <row r="159" spans="1:29" x14ac:dyDescent="0.3">
      <c r="A159" s="8"/>
      <c r="B159" s="8"/>
      <c r="C159" s="8"/>
      <c r="D159" s="8"/>
      <c r="E159" s="8" t="str">
        <f t="shared" ca="1" si="12"/>
        <v/>
      </c>
      <c r="F159" s="8"/>
      <c r="G159" s="10"/>
      <c r="H159" s="8"/>
      <c r="I159" s="11"/>
      <c r="J159" s="11"/>
      <c r="K159" s="11"/>
      <c r="AA159" s="2" t="str">
        <f t="shared" ca="1" si="9"/>
        <v/>
      </c>
      <c r="AB159" s="2" t="str">
        <f t="shared" ca="1" si="10"/>
        <v/>
      </c>
      <c r="AC159" s="2" t="str">
        <f t="shared" ca="1" si="11"/>
        <v/>
      </c>
    </row>
    <row r="160" spans="1:29" x14ac:dyDescent="0.3">
      <c r="A160" s="8"/>
      <c r="B160" s="8"/>
      <c r="C160" s="8"/>
      <c r="D160" s="8"/>
      <c r="E160" s="8" t="str">
        <f t="shared" ca="1" si="12"/>
        <v/>
      </c>
      <c r="F160" s="8"/>
      <c r="G160" s="10"/>
      <c r="H160" s="8"/>
      <c r="I160" s="11"/>
      <c r="J160" s="11"/>
      <c r="K160" s="11"/>
      <c r="AA160" s="2" t="str">
        <f t="shared" ca="1" si="9"/>
        <v/>
      </c>
      <c r="AB160" s="2" t="str">
        <f t="shared" ca="1" si="10"/>
        <v/>
      </c>
      <c r="AC160" s="2" t="str">
        <f t="shared" ca="1" si="11"/>
        <v/>
      </c>
    </row>
    <row r="161" spans="1:29" x14ac:dyDescent="0.3">
      <c r="A161" s="8"/>
      <c r="B161" s="8"/>
      <c r="C161" s="8"/>
      <c r="D161" s="8"/>
      <c r="E161" s="8" t="str">
        <f t="shared" ca="1" si="12"/>
        <v/>
      </c>
      <c r="F161" s="8"/>
      <c r="G161" s="10"/>
      <c r="H161" s="8"/>
      <c r="I161" s="11"/>
      <c r="J161" s="11"/>
      <c r="K161" s="11"/>
      <c r="AA161" s="2" t="str">
        <f t="shared" ca="1" si="9"/>
        <v/>
      </c>
      <c r="AB161" s="2" t="str">
        <f t="shared" ca="1" si="10"/>
        <v/>
      </c>
      <c r="AC161" s="2" t="str">
        <f t="shared" ca="1" si="11"/>
        <v/>
      </c>
    </row>
    <row r="162" spans="1:29" x14ac:dyDescent="0.3">
      <c r="A162" s="8"/>
      <c r="B162" s="8"/>
      <c r="C162" s="8"/>
      <c r="D162" s="8"/>
      <c r="E162" s="8" t="str">
        <f t="shared" ca="1" si="12"/>
        <v/>
      </c>
      <c r="F162" s="8"/>
      <c r="G162" s="10"/>
      <c r="H162" s="8"/>
      <c r="I162" s="11"/>
      <c r="J162" s="11"/>
      <c r="K162" s="11"/>
      <c r="AA162" s="2" t="str">
        <f t="shared" ca="1" si="9"/>
        <v/>
      </c>
      <c r="AB162" s="2" t="str">
        <f t="shared" ca="1" si="10"/>
        <v/>
      </c>
      <c r="AC162" s="2" t="str">
        <f t="shared" ca="1" si="11"/>
        <v/>
      </c>
    </row>
    <row r="163" spans="1:29" x14ac:dyDescent="0.3">
      <c r="A163" s="8"/>
      <c r="B163" s="8"/>
      <c r="C163" s="8"/>
      <c r="D163" s="8"/>
      <c r="E163" s="8" t="str">
        <f t="shared" ca="1" si="12"/>
        <v/>
      </c>
      <c r="F163" s="8"/>
      <c r="G163" s="10"/>
      <c r="H163" s="8"/>
      <c r="I163" s="11"/>
      <c r="J163" s="11"/>
      <c r="K163" s="11"/>
      <c r="AA163" s="2" t="str">
        <f t="shared" ca="1" si="9"/>
        <v/>
      </c>
      <c r="AB163" s="2" t="str">
        <f t="shared" ca="1" si="10"/>
        <v/>
      </c>
      <c r="AC163" s="2" t="str">
        <f t="shared" ca="1" si="11"/>
        <v/>
      </c>
    </row>
    <row r="164" spans="1:29" x14ac:dyDescent="0.3">
      <c r="A164" s="8"/>
      <c r="B164" s="8"/>
      <c r="C164" s="8"/>
      <c r="D164" s="8"/>
      <c r="E164" s="8" t="str">
        <f t="shared" ca="1" si="12"/>
        <v/>
      </c>
      <c r="F164" s="8"/>
      <c r="G164" s="10"/>
      <c r="H164" s="8"/>
      <c r="I164" s="11"/>
      <c r="J164" s="11"/>
      <c r="K164" s="11"/>
      <c r="AA164" s="2" t="str">
        <f t="shared" ca="1" si="9"/>
        <v/>
      </c>
      <c r="AB164" s="2" t="str">
        <f t="shared" ca="1" si="10"/>
        <v/>
      </c>
      <c r="AC164" s="2" t="str">
        <f t="shared" ca="1" si="11"/>
        <v/>
      </c>
    </row>
    <row r="165" spans="1:29" x14ac:dyDescent="0.3">
      <c r="A165" s="8"/>
      <c r="B165" s="8"/>
      <c r="C165" s="8"/>
      <c r="D165" s="8"/>
      <c r="E165" s="8" t="str">
        <f t="shared" ca="1" si="12"/>
        <v/>
      </c>
      <c r="F165" s="8"/>
      <c r="G165" s="10"/>
      <c r="H165" s="8"/>
      <c r="I165" s="11"/>
      <c r="J165" s="11"/>
      <c r="K165" s="11"/>
      <c r="AA165" s="2" t="str">
        <f t="shared" ca="1" si="9"/>
        <v/>
      </c>
      <c r="AB165" s="2" t="str">
        <f t="shared" ca="1" si="10"/>
        <v/>
      </c>
      <c r="AC165" s="2" t="str">
        <f t="shared" ca="1" si="11"/>
        <v/>
      </c>
    </row>
    <row r="166" spans="1:29" x14ac:dyDescent="0.3">
      <c r="A166" s="8"/>
      <c r="B166" s="8"/>
      <c r="C166" s="8"/>
      <c r="D166" s="8"/>
      <c r="E166" s="8" t="str">
        <f t="shared" ca="1" si="12"/>
        <v/>
      </c>
      <c r="F166" s="8"/>
      <c r="G166" s="10"/>
      <c r="H166" s="8"/>
      <c r="I166" s="11"/>
      <c r="J166" s="11"/>
      <c r="K166" s="11"/>
      <c r="AA166" s="2" t="str">
        <f t="shared" ca="1" si="9"/>
        <v/>
      </c>
      <c r="AB166" s="2" t="str">
        <f t="shared" ca="1" si="10"/>
        <v/>
      </c>
      <c r="AC166" s="2" t="str">
        <f t="shared" ca="1" si="11"/>
        <v/>
      </c>
    </row>
    <row r="167" spans="1:29" x14ac:dyDescent="0.3">
      <c r="A167" s="8"/>
      <c r="B167" s="8"/>
      <c r="C167" s="8"/>
      <c r="D167" s="8"/>
      <c r="E167" s="8" t="str">
        <f t="shared" ca="1" si="12"/>
        <v/>
      </c>
      <c r="F167" s="8"/>
      <c r="G167" s="10"/>
      <c r="H167" s="8"/>
      <c r="I167" s="11"/>
      <c r="J167" s="11"/>
      <c r="K167" s="11"/>
      <c r="AA167" s="2" t="str">
        <f t="shared" ca="1" si="9"/>
        <v/>
      </c>
      <c r="AB167" s="2" t="str">
        <f t="shared" ca="1" si="10"/>
        <v/>
      </c>
      <c r="AC167" s="2" t="str">
        <f t="shared" ca="1" si="11"/>
        <v/>
      </c>
    </row>
    <row r="168" spans="1:29" x14ac:dyDescent="0.3">
      <c r="A168" s="8"/>
      <c r="B168" s="8"/>
      <c r="C168" s="8"/>
      <c r="D168" s="8"/>
      <c r="E168" s="8" t="str">
        <f t="shared" ca="1" si="12"/>
        <v/>
      </c>
      <c r="F168" s="8"/>
      <c r="G168" s="10"/>
      <c r="H168" s="8"/>
      <c r="I168" s="11"/>
      <c r="J168" s="11"/>
      <c r="K168" s="11"/>
      <c r="AA168" s="2" t="str">
        <f t="shared" ca="1" si="9"/>
        <v/>
      </c>
      <c r="AB168" s="2" t="str">
        <f t="shared" ca="1" si="10"/>
        <v/>
      </c>
      <c r="AC168" s="2" t="str">
        <f t="shared" ca="1" si="11"/>
        <v/>
      </c>
    </row>
    <row r="169" spans="1:29" x14ac:dyDescent="0.3">
      <c r="A169" s="8"/>
      <c r="B169" s="8"/>
      <c r="C169" s="8"/>
      <c r="D169" s="8"/>
      <c r="E169" s="8" t="str">
        <f t="shared" ca="1" si="12"/>
        <v/>
      </c>
      <c r="F169" s="8"/>
      <c r="G169" s="10"/>
      <c r="H169" s="8"/>
      <c r="I169" s="11"/>
      <c r="J169" s="11"/>
      <c r="K169" s="11"/>
      <c r="AA169" s="2" t="str">
        <f t="shared" ca="1" si="9"/>
        <v/>
      </c>
      <c r="AB169" s="2" t="str">
        <f t="shared" ca="1" si="10"/>
        <v/>
      </c>
      <c r="AC169" s="2" t="str">
        <f t="shared" ca="1" si="11"/>
        <v/>
      </c>
    </row>
    <row r="170" spans="1:29" x14ac:dyDescent="0.3">
      <c r="A170" s="8"/>
      <c r="B170" s="8"/>
      <c r="C170" s="8"/>
      <c r="D170" s="8"/>
      <c r="E170" s="8" t="str">
        <f t="shared" ca="1" si="12"/>
        <v/>
      </c>
      <c r="F170" s="8"/>
      <c r="G170" s="10"/>
      <c r="H170" s="8"/>
      <c r="I170" s="11"/>
      <c r="J170" s="11"/>
      <c r="K170" s="11"/>
      <c r="AA170" s="2" t="str">
        <f t="shared" ca="1" si="9"/>
        <v/>
      </c>
      <c r="AB170" s="2" t="str">
        <f t="shared" ca="1" si="10"/>
        <v/>
      </c>
      <c r="AC170" s="2" t="str">
        <f t="shared" ca="1" si="11"/>
        <v/>
      </c>
    </row>
    <row r="171" spans="1:29" x14ac:dyDescent="0.3">
      <c r="A171" s="8"/>
      <c r="B171" s="8"/>
      <c r="C171" s="8"/>
      <c r="D171" s="8"/>
      <c r="E171" s="8" t="str">
        <f t="shared" ca="1" si="12"/>
        <v/>
      </c>
      <c r="F171" s="8"/>
      <c r="G171" s="10"/>
      <c r="H171" s="8"/>
      <c r="I171" s="11"/>
      <c r="J171" s="11"/>
      <c r="K171" s="11"/>
      <c r="AA171" s="2" t="str">
        <f t="shared" ca="1" si="9"/>
        <v/>
      </c>
      <c r="AB171" s="2" t="str">
        <f t="shared" ca="1" si="10"/>
        <v/>
      </c>
      <c r="AC171" s="2" t="str">
        <f t="shared" ca="1" si="11"/>
        <v/>
      </c>
    </row>
    <row r="172" spans="1:29" x14ac:dyDescent="0.3">
      <c r="A172" s="8"/>
      <c r="B172" s="8"/>
      <c r="C172" s="8"/>
      <c r="D172" s="8"/>
      <c r="E172" s="8" t="str">
        <f t="shared" ca="1" si="12"/>
        <v/>
      </c>
      <c r="F172" s="8"/>
      <c r="G172" s="10"/>
      <c r="H172" s="8"/>
      <c r="I172" s="11"/>
      <c r="J172" s="11"/>
      <c r="K172" s="11"/>
      <c r="AA172" s="2" t="str">
        <f t="shared" ca="1" si="9"/>
        <v/>
      </c>
      <c r="AB172" s="2" t="str">
        <f t="shared" ca="1" si="10"/>
        <v/>
      </c>
      <c r="AC172" s="2" t="str">
        <f t="shared" ca="1" si="11"/>
        <v/>
      </c>
    </row>
    <row r="173" spans="1:29" x14ac:dyDescent="0.3">
      <c r="A173" s="8"/>
      <c r="B173" s="8"/>
      <c r="C173" s="8"/>
      <c r="D173" s="8"/>
      <c r="E173" s="8" t="str">
        <f t="shared" ca="1" si="12"/>
        <v/>
      </c>
      <c r="F173" s="8"/>
      <c r="G173" s="10"/>
      <c r="H173" s="8"/>
      <c r="I173" s="11"/>
      <c r="J173" s="11"/>
      <c r="K173" s="11"/>
      <c r="AA173" s="2" t="str">
        <f t="shared" ca="1" si="9"/>
        <v/>
      </c>
      <c r="AB173" s="2" t="str">
        <f t="shared" ca="1" si="10"/>
        <v/>
      </c>
      <c r="AC173" s="2" t="str">
        <f t="shared" ca="1" si="11"/>
        <v/>
      </c>
    </row>
    <row r="174" spans="1:29" x14ac:dyDescent="0.3">
      <c r="A174" s="8"/>
      <c r="B174" s="8"/>
      <c r="C174" s="8"/>
      <c r="D174" s="8"/>
      <c r="E174" s="8" t="str">
        <f t="shared" ca="1" si="12"/>
        <v/>
      </c>
      <c r="F174" s="8"/>
      <c r="G174" s="10"/>
      <c r="H174" s="8"/>
      <c r="I174" s="11"/>
      <c r="J174" s="11"/>
      <c r="K174" s="11"/>
      <c r="AA174" s="2" t="str">
        <f t="shared" ca="1" si="9"/>
        <v/>
      </c>
      <c r="AB174" s="2" t="str">
        <f t="shared" ca="1" si="10"/>
        <v/>
      </c>
      <c r="AC174" s="2" t="str">
        <f t="shared" ca="1" si="11"/>
        <v/>
      </c>
    </row>
    <row r="175" spans="1:29" x14ac:dyDescent="0.3">
      <c r="A175" s="8"/>
      <c r="B175" s="8"/>
      <c r="C175" s="8"/>
      <c r="D175" s="8"/>
      <c r="E175" s="8" t="str">
        <f t="shared" ca="1" si="12"/>
        <v/>
      </c>
      <c r="F175" s="8"/>
      <c r="G175" s="10"/>
      <c r="H175" s="8"/>
      <c r="I175" s="11"/>
      <c r="J175" s="11"/>
      <c r="K175" s="11"/>
      <c r="AA175" s="2" t="str">
        <f t="shared" ca="1" si="9"/>
        <v/>
      </c>
      <c r="AB175" s="2" t="str">
        <f t="shared" ca="1" si="10"/>
        <v/>
      </c>
      <c r="AC175" s="2" t="str">
        <f t="shared" ca="1" si="11"/>
        <v/>
      </c>
    </row>
    <row r="176" spans="1:29" x14ac:dyDescent="0.3">
      <c r="A176" s="8"/>
      <c r="B176" s="8"/>
      <c r="C176" s="8"/>
      <c r="D176" s="8"/>
      <c r="E176" s="8" t="str">
        <f t="shared" ca="1" si="12"/>
        <v/>
      </c>
      <c r="F176" s="8"/>
      <c r="G176" s="10"/>
      <c r="H176" s="8"/>
      <c r="I176" s="11"/>
      <c r="J176" s="11"/>
      <c r="K176" s="11"/>
      <c r="AA176" s="2" t="str">
        <f t="shared" ca="1" si="9"/>
        <v/>
      </c>
      <c r="AB176" s="2" t="str">
        <f t="shared" ca="1" si="10"/>
        <v/>
      </c>
      <c r="AC176" s="2" t="str">
        <f t="shared" ca="1" si="11"/>
        <v/>
      </c>
    </row>
    <row r="177" spans="1:29" x14ac:dyDescent="0.3">
      <c r="A177" s="8"/>
      <c r="B177" s="8"/>
      <c r="C177" s="8"/>
      <c r="D177" s="8"/>
      <c r="E177" s="8" t="str">
        <f t="shared" ca="1" si="12"/>
        <v/>
      </c>
      <c r="F177" s="8"/>
      <c r="G177" s="10"/>
      <c r="H177" s="8"/>
      <c r="I177" s="11"/>
      <c r="J177" s="11"/>
      <c r="K177" s="11"/>
      <c r="AA177" s="2" t="str">
        <f t="shared" ca="1" si="9"/>
        <v/>
      </c>
      <c r="AB177" s="2" t="str">
        <f t="shared" ca="1" si="10"/>
        <v/>
      </c>
      <c r="AC177" s="2" t="str">
        <f t="shared" ca="1" si="11"/>
        <v/>
      </c>
    </row>
    <row r="178" spans="1:29" x14ac:dyDescent="0.3">
      <c r="A178" s="8"/>
      <c r="B178" s="8"/>
      <c r="C178" s="8"/>
      <c r="D178" s="8"/>
      <c r="E178" s="8" t="str">
        <f t="shared" ca="1" si="12"/>
        <v/>
      </c>
      <c r="F178" s="8"/>
      <c r="G178" s="10"/>
      <c r="H178" s="8"/>
      <c r="I178" s="11"/>
      <c r="J178" s="11"/>
      <c r="K178" s="11"/>
      <c r="AA178" s="2" t="str">
        <f t="shared" ca="1" si="9"/>
        <v/>
      </c>
      <c r="AB178" s="2" t="str">
        <f t="shared" ca="1" si="10"/>
        <v/>
      </c>
      <c r="AC178" s="2" t="str">
        <f t="shared" ca="1" si="11"/>
        <v/>
      </c>
    </row>
    <row r="179" spans="1:29" x14ac:dyDescent="0.3">
      <c r="A179" s="8"/>
      <c r="B179" s="8"/>
      <c r="C179" s="8"/>
      <c r="D179" s="8"/>
      <c r="E179" s="8" t="str">
        <f t="shared" ca="1" si="12"/>
        <v/>
      </c>
      <c r="F179" s="8"/>
      <c r="G179" s="10"/>
      <c r="H179" s="8"/>
      <c r="I179" s="11"/>
      <c r="J179" s="11"/>
      <c r="K179" s="11"/>
      <c r="AA179" s="2" t="str">
        <f t="shared" ca="1" si="9"/>
        <v/>
      </c>
      <c r="AB179" s="2" t="str">
        <f t="shared" ca="1" si="10"/>
        <v/>
      </c>
      <c r="AC179" s="2" t="str">
        <f t="shared" ca="1" si="11"/>
        <v/>
      </c>
    </row>
    <row r="180" spans="1:29" x14ac:dyDescent="0.3">
      <c r="A180" s="8"/>
      <c r="B180" s="8"/>
      <c r="C180" s="8"/>
      <c r="D180" s="8"/>
      <c r="E180" s="8" t="str">
        <f t="shared" ca="1" si="12"/>
        <v/>
      </c>
      <c r="F180" s="8"/>
      <c r="G180" s="10"/>
      <c r="H180" s="8"/>
      <c r="I180" s="11"/>
      <c r="J180" s="11"/>
      <c r="K180" s="11"/>
      <c r="AA180" s="2" t="str">
        <f t="shared" ca="1" si="9"/>
        <v/>
      </c>
      <c r="AB180" s="2" t="str">
        <f t="shared" ca="1" si="10"/>
        <v/>
      </c>
      <c r="AC180" s="2" t="str">
        <f t="shared" ca="1" si="11"/>
        <v/>
      </c>
    </row>
    <row r="181" spans="1:29" x14ac:dyDescent="0.3">
      <c r="A181" s="8"/>
      <c r="B181" s="8"/>
      <c r="C181" s="8"/>
      <c r="D181" s="8"/>
      <c r="E181" s="8" t="str">
        <f t="shared" ca="1" si="12"/>
        <v/>
      </c>
      <c r="F181" s="8"/>
      <c r="G181" s="10"/>
      <c r="H181" s="8"/>
      <c r="I181" s="11"/>
      <c r="J181" s="11"/>
      <c r="K181" s="11"/>
      <c r="AA181" s="2" t="str">
        <f t="shared" ca="1" si="9"/>
        <v/>
      </c>
      <c r="AB181" s="2" t="str">
        <f t="shared" ca="1" si="10"/>
        <v/>
      </c>
      <c r="AC181" s="2" t="str">
        <f t="shared" ca="1" si="11"/>
        <v/>
      </c>
    </row>
    <row r="182" spans="1:29" x14ac:dyDescent="0.3">
      <c r="A182" s="8"/>
      <c r="B182" s="8"/>
      <c r="C182" s="8"/>
      <c r="D182" s="8"/>
      <c r="E182" s="8" t="str">
        <f t="shared" ca="1" si="12"/>
        <v/>
      </c>
      <c r="F182" s="8"/>
      <c r="G182" s="10"/>
      <c r="H182" s="8"/>
      <c r="I182" s="11"/>
      <c r="J182" s="11"/>
      <c r="K182" s="11"/>
      <c r="AA182" s="2" t="str">
        <f t="shared" ca="1" si="9"/>
        <v/>
      </c>
      <c r="AB182" s="2" t="str">
        <f t="shared" ca="1" si="10"/>
        <v/>
      </c>
      <c r="AC182" s="2" t="str">
        <f t="shared" ca="1" si="11"/>
        <v/>
      </c>
    </row>
    <row r="183" spans="1:29" x14ac:dyDescent="0.3">
      <c r="A183" s="8"/>
      <c r="B183" s="8"/>
      <c r="C183" s="8"/>
      <c r="D183" s="8"/>
      <c r="E183" s="8" t="str">
        <f t="shared" ca="1" si="12"/>
        <v/>
      </c>
      <c r="F183" s="8"/>
      <c r="G183" s="10"/>
      <c r="H183" s="8"/>
      <c r="I183" s="11"/>
      <c r="J183" s="11"/>
      <c r="K183" s="11"/>
      <c r="AA183" s="2" t="str">
        <f t="shared" ca="1" si="9"/>
        <v/>
      </c>
      <c r="AB183" s="2" t="str">
        <f t="shared" ca="1" si="10"/>
        <v/>
      </c>
      <c r="AC183" s="2" t="str">
        <f t="shared" ca="1" si="11"/>
        <v/>
      </c>
    </row>
    <row r="184" spans="1:29" x14ac:dyDescent="0.3">
      <c r="A184" s="8"/>
      <c r="B184" s="8"/>
      <c r="C184" s="8"/>
      <c r="D184" s="8"/>
      <c r="E184" s="8" t="str">
        <f t="shared" ca="1" si="12"/>
        <v/>
      </c>
      <c r="F184" s="8"/>
      <c r="G184" s="10"/>
      <c r="H184" s="8"/>
      <c r="I184" s="11"/>
      <c r="J184" s="11"/>
      <c r="K184" s="11"/>
      <c r="AA184" s="2" t="str">
        <f t="shared" ca="1" si="9"/>
        <v/>
      </c>
      <c r="AB184" s="2" t="str">
        <f t="shared" ca="1" si="10"/>
        <v/>
      </c>
      <c r="AC184" s="2" t="str">
        <f t="shared" ca="1" si="11"/>
        <v/>
      </c>
    </row>
    <row r="185" spans="1:29" x14ac:dyDescent="0.3">
      <c r="A185" s="8"/>
      <c r="B185" s="8"/>
      <c r="C185" s="8"/>
      <c r="D185" s="8"/>
      <c r="E185" s="8" t="str">
        <f t="shared" ca="1" si="12"/>
        <v/>
      </c>
      <c r="F185" s="8"/>
      <c r="G185" s="10"/>
      <c r="H185" s="8"/>
      <c r="I185" s="11"/>
      <c r="J185" s="11"/>
      <c r="K185" s="11"/>
      <c r="AA185" s="2" t="str">
        <f t="shared" ca="1" si="9"/>
        <v/>
      </c>
      <c r="AB185" s="2" t="str">
        <f t="shared" ca="1" si="10"/>
        <v/>
      </c>
      <c r="AC185" s="2" t="str">
        <f t="shared" ca="1" si="11"/>
        <v/>
      </c>
    </row>
    <row r="186" spans="1:29" x14ac:dyDescent="0.3">
      <c r="A186" s="8"/>
      <c r="B186" s="8"/>
      <c r="C186" s="8"/>
      <c r="D186" s="8"/>
      <c r="E186" s="8" t="str">
        <f t="shared" ca="1" si="12"/>
        <v/>
      </c>
      <c r="F186" s="8"/>
      <c r="G186" s="10"/>
      <c r="H186" s="8"/>
      <c r="I186" s="11"/>
      <c r="J186" s="11"/>
      <c r="K186" s="11"/>
      <c r="AA186" s="2" t="str">
        <f t="shared" ca="1" si="9"/>
        <v/>
      </c>
      <c r="AB186" s="2" t="str">
        <f t="shared" ca="1" si="10"/>
        <v/>
      </c>
      <c r="AC186" s="2" t="str">
        <f t="shared" ca="1" si="11"/>
        <v/>
      </c>
    </row>
    <row r="187" spans="1:29" x14ac:dyDescent="0.3">
      <c r="A187" s="8"/>
      <c r="B187" s="8"/>
      <c r="C187" s="8"/>
      <c r="D187" s="8"/>
      <c r="E187" s="8" t="str">
        <f t="shared" ca="1" si="12"/>
        <v/>
      </c>
      <c r="F187" s="8"/>
      <c r="G187" s="10"/>
      <c r="H187" s="8"/>
      <c r="I187" s="11"/>
      <c r="J187" s="11"/>
      <c r="K187" s="11"/>
      <c r="AA187" s="2" t="str">
        <f t="shared" ca="1" si="9"/>
        <v/>
      </c>
      <c r="AB187" s="2" t="str">
        <f t="shared" ca="1" si="10"/>
        <v/>
      </c>
      <c r="AC187" s="2" t="str">
        <f t="shared" ca="1" si="11"/>
        <v/>
      </c>
    </row>
    <row r="188" spans="1:29" x14ac:dyDescent="0.3">
      <c r="A188" s="8"/>
      <c r="B188" s="8"/>
      <c r="C188" s="8"/>
      <c r="D188" s="8"/>
      <c r="E188" s="8" t="str">
        <f t="shared" ca="1" si="12"/>
        <v/>
      </c>
      <c r="F188" s="8"/>
      <c r="G188" s="10"/>
      <c r="H188" s="8"/>
      <c r="I188" s="11"/>
      <c r="J188" s="11"/>
      <c r="K188" s="11"/>
      <c r="AA188" s="2" t="str">
        <f t="shared" ca="1" si="9"/>
        <v/>
      </c>
      <c r="AB188" s="2" t="str">
        <f t="shared" ca="1" si="10"/>
        <v/>
      </c>
      <c r="AC188" s="2" t="str">
        <f t="shared" ca="1" si="11"/>
        <v/>
      </c>
    </row>
    <row r="189" spans="1:29" x14ac:dyDescent="0.3">
      <c r="A189" s="8"/>
      <c r="B189" s="8"/>
      <c r="C189" s="8"/>
      <c r="D189" s="8"/>
      <c r="E189" s="8" t="str">
        <f t="shared" ca="1" si="12"/>
        <v/>
      </c>
      <c r="F189" s="8"/>
      <c r="G189" s="10"/>
      <c r="H189" s="8"/>
      <c r="I189" s="11"/>
      <c r="J189" s="11"/>
      <c r="K189" s="11"/>
      <c r="AA189" s="2" t="str">
        <f t="shared" ca="1" si="9"/>
        <v/>
      </c>
      <c r="AB189" s="2" t="str">
        <f t="shared" ca="1" si="10"/>
        <v/>
      </c>
      <c r="AC189" s="2" t="str">
        <f t="shared" ca="1" si="11"/>
        <v/>
      </c>
    </row>
    <row r="190" spans="1:29" x14ac:dyDescent="0.3">
      <c r="A190" s="8"/>
      <c r="B190" s="8"/>
      <c r="C190" s="8"/>
      <c r="D190" s="8"/>
      <c r="E190" s="8" t="str">
        <f t="shared" ca="1" si="12"/>
        <v/>
      </c>
      <c r="F190" s="8"/>
      <c r="G190" s="10"/>
      <c r="H190" s="8"/>
      <c r="I190" s="11"/>
      <c r="J190" s="11"/>
      <c r="K190" s="11"/>
      <c r="AA190" s="2" t="str">
        <f t="shared" ca="1" si="9"/>
        <v/>
      </c>
      <c r="AB190" s="2" t="str">
        <f t="shared" ca="1" si="10"/>
        <v/>
      </c>
      <c r="AC190" s="2" t="str">
        <f t="shared" ca="1" si="11"/>
        <v/>
      </c>
    </row>
    <row r="191" spans="1:29" x14ac:dyDescent="0.3">
      <c r="A191" s="8"/>
      <c r="B191" s="8"/>
      <c r="C191" s="8"/>
      <c r="D191" s="8"/>
      <c r="E191" s="8" t="str">
        <f t="shared" ca="1" si="12"/>
        <v/>
      </c>
      <c r="F191" s="8"/>
      <c r="G191" s="10"/>
      <c r="H191" s="8"/>
      <c r="I191" s="11"/>
      <c r="J191" s="11"/>
      <c r="K191" s="11"/>
      <c r="AA191" s="2" t="str">
        <f t="shared" ca="1" si="9"/>
        <v/>
      </c>
      <c r="AB191" s="2" t="str">
        <f t="shared" ca="1" si="10"/>
        <v/>
      </c>
      <c r="AC191" s="2" t="str">
        <f t="shared" ca="1" si="11"/>
        <v/>
      </c>
    </row>
    <row r="192" spans="1:29" x14ac:dyDescent="0.3">
      <c r="A192" s="8"/>
      <c r="B192" s="8"/>
      <c r="C192" s="8"/>
      <c r="D192" s="8"/>
      <c r="E192" s="8" t="str">
        <f t="shared" ca="1" si="12"/>
        <v/>
      </c>
      <c r="F192" s="8"/>
      <c r="G192" s="10"/>
      <c r="H192" s="8"/>
      <c r="I192" s="11"/>
      <c r="J192" s="11"/>
      <c r="K192" s="11"/>
      <c r="AA192" s="2" t="str">
        <f t="shared" ca="1" si="9"/>
        <v/>
      </c>
      <c r="AB192" s="2" t="str">
        <f t="shared" ca="1" si="10"/>
        <v/>
      </c>
      <c r="AC192" s="2" t="str">
        <f t="shared" ca="1" si="11"/>
        <v/>
      </c>
    </row>
    <row r="193" spans="1:29" x14ac:dyDescent="0.3">
      <c r="A193" s="8"/>
      <c r="B193" s="8"/>
      <c r="C193" s="8"/>
      <c r="D193" s="8"/>
      <c r="E193" s="8" t="str">
        <f t="shared" ca="1" si="12"/>
        <v/>
      </c>
      <c r="F193" s="8"/>
      <c r="G193" s="10"/>
      <c r="H193" s="8"/>
      <c r="I193" s="11"/>
      <c r="J193" s="11"/>
      <c r="K193" s="11"/>
      <c r="AA193" s="2" t="str">
        <f t="shared" ca="1" si="9"/>
        <v/>
      </c>
      <c r="AB193" s="2" t="str">
        <f t="shared" ca="1" si="10"/>
        <v/>
      </c>
      <c r="AC193" s="2" t="str">
        <f t="shared" ca="1" si="11"/>
        <v/>
      </c>
    </row>
    <row r="194" spans="1:29" x14ac:dyDescent="0.3">
      <c r="A194" s="8"/>
      <c r="B194" s="8"/>
      <c r="C194" s="8"/>
      <c r="D194" s="8"/>
      <c r="E194" s="8" t="str">
        <f t="shared" ca="1" si="12"/>
        <v/>
      </c>
      <c r="F194" s="8"/>
      <c r="G194" s="10"/>
      <c r="H194" s="8"/>
      <c r="I194" s="11"/>
      <c r="J194" s="11"/>
      <c r="K194" s="11"/>
      <c r="AA194" s="2" t="str">
        <f t="shared" ref="AA194:AA253" ca="1" si="13">IF(OFFSET(I194,0,0) = 0/1/1900,"",IFERROR(DATEVALUE(MID(OFFSET(I194,0,0), 5,8 )), OFFSET(I194,0,0)))</f>
        <v/>
      </c>
      <c r="AB194" s="2" t="str">
        <f t="shared" ref="AB194:AB253" ca="1" si="14">IF(OFFSET(J194,0,0) = 0/1/1900,"",IFERROR(DATEVALUE(MID(OFFSET(J194,0,0), 5,8 )), OFFSET(J194,0,0)))</f>
        <v/>
      </c>
      <c r="AC194" s="2" t="str">
        <f t="shared" ref="AC194:AC253" ca="1" si="15">IF(OFFSET(K194,0,0) = 0/1/1900,"",IFERROR(DATEVALUE(MID(OFFSET(K194,0,0), 5,8 )), OFFSET(K194,0,0)))</f>
        <v/>
      </c>
    </row>
    <row r="195" spans="1:29" x14ac:dyDescent="0.3">
      <c r="A195" s="8"/>
      <c r="B195" s="8"/>
      <c r="C195" s="8"/>
      <c r="D195" s="8"/>
      <c r="E195" s="8" t="str">
        <f t="shared" ca="1" si="12"/>
        <v/>
      </c>
      <c r="F195" s="8"/>
      <c r="G195" s="10"/>
      <c r="H195" s="8"/>
      <c r="I195" s="11"/>
      <c r="J195" s="11"/>
      <c r="K195" s="11"/>
      <c r="AA195" s="2" t="str">
        <f t="shared" ca="1" si="13"/>
        <v/>
      </c>
      <c r="AB195" s="2" t="str">
        <f t="shared" ca="1" si="14"/>
        <v/>
      </c>
      <c r="AC195" s="2" t="str">
        <f t="shared" ca="1" si="15"/>
        <v/>
      </c>
    </row>
    <row r="196" spans="1:29" x14ac:dyDescent="0.3">
      <c r="A196" s="8"/>
      <c r="B196" s="8"/>
      <c r="C196" s="8"/>
      <c r="D196" s="8"/>
      <c r="E196" s="8" t="str">
        <f t="shared" ca="1" si="12"/>
        <v/>
      </c>
      <c r="F196" s="8"/>
      <c r="G196" s="10"/>
      <c r="H196" s="8"/>
      <c r="I196" s="11"/>
      <c r="J196" s="11"/>
      <c r="K196" s="11"/>
      <c r="AA196" s="2" t="str">
        <f t="shared" ca="1" si="13"/>
        <v/>
      </c>
      <c r="AB196" s="2" t="str">
        <f t="shared" ca="1" si="14"/>
        <v/>
      </c>
      <c r="AC196" s="2" t="str">
        <f t="shared" ca="1" si="15"/>
        <v/>
      </c>
    </row>
    <row r="197" spans="1:29" x14ac:dyDescent="0.3">
      <c r="A197" s="8"/>
      <c r="B197" s="8"/>
      <c r="C197" s="8"/>
      <c r="D197" s="8"/>
      <c r="E197" s="8" t="str">
        <f t="shared" ca="1" si="12"/>
        <v/>
      </c>
      <c r="F197" s="8"/>
      <c r="G197" s="10"/>
      <c r="H197" s="8"/>
      <c r="I197" s="11"/>
      <c r="J197" s="11"/>
      <c r="K197" s="11"/>
      <c r="AA197" s="2" t="str">
        <f t="shared" ca="1" si="13"/>
        <v/>
      </c>
      <c r="AB197" s="2" t="str">
        <f t="shared" ca="1" si="14"/>
        <v/>
      </c>
      <c r="AC197" s="2" t="str">
        <f t="shared" ca="1" si="15"/>
        <v/>
      </c>
    </row>
    <row r="198" spans="1:29" x14ac:dyDescent="0.3">
      <c r="A198" s="8"/>
      <c r="B198" s="8"/>
      <c r="C198" s="8"/>
      <c r="D198" s="8"/>
      <c r="E198" s="8" t="str">
        <f t="shared" ca="1" si="12"/>
        <v/>
      </c>
      <c r="F198" s="8"/>
      <c r="G198" s="10"/>
      <c r="H198" s="8"/>
      <c r="I198" s="11"/>
      <c r="J198" s="11"/>
      <c r="K198" s="11"/>
      <c r="AA198" s="2" t="str">
        <f t="shared" ca="1" si="13"/>
        <v/>
      </c>
      <c r="AB198" s="2" t="str">
        <f t="shared" ca="1" si="14"/>
        <v/>
      </c>
      <c r="AC198" s="2" t="str">
        <f t="shared" ca="1" si="15"/>
        <v/>
      </c>
    </row>
    <row r="199" spans="1:29" x14ac:dyDescent="0.3">
      <c r="A199" s="8"/>
      <c r="B199" s="8"/>
      <c r="C199" s="8"/>
      <c r="D199" s="8"/>
      <c r="E199" s="8" t="str">
        <f t="shared" ca="1" si="12"/>
        <v/>
      </c>
      <c r="F199" s="8"/>
      <c r="G199" s="10"/>
      <c r="H199" s="8"/>
      <c r="I199" s="11"/>
      <c r="J199" s="11"/>
      <c r="K199" s="11"/>
      <c r="AA199" s="2" t="str">
        <f t="shared" ca="1" si="13"/>
        <v/>
      </c>
      <c r="AB199" s="2" t="str">
        <f t="shared" ca="1" si="14"/>
        <v/>
      </c>
      <c r="AC199" s="2" t="str">
        <f t="shared" ca="1" si="15"/>
        <v/>
      </c>
    </row>
    <row r="200" spans="1:29" x14ac:dyDescent="0.3">
      <c r="A200" s="8"/>
      <c r="B200" s="8"/>
      <c r="C200" s="8"/>
      <c r="D200" s="8"/>
      <c r="E200" s="8" t="str">
        <f t="shared" ca="1" si="12"/>
        <v/>
      </c>
      <c r="F200" s="8"/>
      <c r="G200" s="10"/>
      <c r="H200" s="8"/>
      <c r="I200" s="11"/>
      <c r="J200" s="11"/>
      <c r="K200" s="11"/>
      <c r="AA200" s="2" t="str">
        <f t="shared" ca="1" si="13"/>
        <v/>
      </c>
      <c r="AB200" s="2" t="str">
        <f t="shared" ca="1" si="14"/>
        <v/>
      </c>
      <c r="AC200" s="2" t="str">
        <f t="shared" ca="1" si="15"/>
        <v/>
      </c>
    </row>
    <row r="201" spans="1:29" x14ac:dyDescent="0.3">
      <c r="A201" s="8"/>
      <c r="B201" s="8"/>
      <c r="C201" s="8"/>
      <c r="D201" s="8"/>
      <c r="E201" s="8" t="str">
        <f t="shared" ca="1" si="12"/>
        <v/>
      </c>
      <c r="F201" s="8"/>
      <c r="G201" s="10"/>
      <c r="H201" s="8"/>
      <c r="I201" s="11"/>
      <c r="J201" s="11"/>
      <c r="K201" s="11"/>
      <c r="AA201" s="2" t="str">
        <f t="shared" ca="1" si="13"/>
        <v/>
      </c>
      <c r="AB201" s="2" t="str">
        <f t="shared" ca="1" si="14"/>
        <v/>
      </c>
      <c r="AC201" s="2" t="str">
        <f t="shared" ca="1" si="15"/>
        <v/>
      </c>
    </row>
    <row r="202" spans="1:29" x14ac:dyDescent="0.3">
      <c r="A202" s="8"/>
      <c r="B202" s="8"/>
      <c r="C202" s="8"/>
      <c r="D202" s="8"/>
      <c r="E202" s="8" t="str">
        <f t="shared" ca="1" si="12"/>
        <v/>
      </c>
      <c r="F202" s="8"/>
      <c r="G202" s="10"/>
      <c r="H202" s="8"/>
      <c r="I202" s="11"/>
      <c r="J202" s="11"/>
      <c r="K202" s="11"/>
      <c r="AA202" s="2" t="str">
        <f t="shared" ca="1" si="13"/>
        <v/>
      </c>
      <c r="AB202" s="2" t="str">
        <f t="shared" ca="1" si="14"/>
        <v/>
      </c>
      <c r="AC202" s="2" t="str">
        <f t="shared" ca="1" si="15"/>
        <v/>
      </c>
    </row>
    <row r="203" spans="1:29" x14ac:dyDescent="0.3">
      <c r="A203" s="8"/>
      <c r="B203" s="8"/>
      <c r="C203" s="8"/>
      <c r="D203" s="8"/>
      <c r="E203" s="8" t="str">
        <f t="shared" ca="1" si="12"/>
        <v/>
      </c>
      <c r="F203" s="8"/>
      <c r="G203" s="10"/>
      <c r="H203" s="8"/>
      <c r="I203" s="11"/>
      <c r="J203" s="11"/>
      <c r="K203" s="11"/>
      <c r="AA203" s="2" t="str">
        <f t="shared" ca="1" si="13"/>
        <v/>
      </c>
      <c r="AB203" s="2" t="str">
        <f t="shared" ca="1" si="14"/>
        <v/>
      </c>
      <c r="AC203" s="2" t="str">
        <f t="shared" ca="1" si="15"/>
        <v/>
      </c>
    </row>
    <row r="204" spans="1:29" x14ac:dyDescent="0.3">
      <c r="A204" s="8"/>
      <c r="B204" s="8"/>
      <c r="C204" s="8"/>
      <c r="D204" s="8"/>
      <c r="E204" s="8" t="str">
        <f t="shared" ca="1" si="12"/>
        <v/>
      </c>
      <c r="F204" s="8"/>
      <c r="G204" s="10"/>
      <c r="H204" s="8"/>
      <c r="I204" s="11"/>
      <c r="J204" s="11"/>
      <c r="K204" s="11"/>
      <c r="AA204" s="2" t="str">
        <f t="shared" ca="1" si="13"/>
        <v/>
      </c>
      <c r="AB204" s="2" t="str">
        <f t="shared" ca="1" si="14"/>
        <v/>
      </c>
      <c r="AC204" s="2" t="str">
        <f t="shared" ca="1" si="15"/>
        <v/>
      </c>
    </row>
    <row r="205" spans="1:29" x14ac:dyDescent="0.3">
      <c r="A205" s="8"/>
      <c r="B205" s="8"/>
      <c r="C205" s="8"/>
      <c r="D205" s="8"/>
      <c r="E205" s="8" t="str">
        <f t="shared" ref="E205:E253" ca="1" si="16">IF(ISBLANK(K205),IF(ISBLANK(J205),"",IF(AB205&lt;TODAY(),"Red","Green")),"")</f>
        <v/>
      </c>
      <c r="F205" s="8"/>
      <c r="G205" s="10"/>
      <c r="H205" s="8"/>
      <c r="I205" s="11"/>
      <c r="J205" s="11"/>
      <c r="K205" s="11"/>
      <c r="AA205" s="2" t="str">
        <f t="shared" ca="1" si="13"/>
        <v/>
      </c>
      <c r="AB205" s="2" t="str">
        <f t="shared" ca="1" si="14"/>
        <v/>
      </c>
      <c r="AC205" s="2" t="str">
        <f t="shared" ca="1" si="15"/>
        <v/>
      </c>
    </row>
    <row r="206" spans="1:29" x14ac:dyDescent="0.3">
      <c r="A206" s="8"/>
      <c r="B206" s="8"/>
      <c r="C206" s="8"/>
      <c r="D206" s="8"/>
      <c r="E206" s="8" t="str">
        <f t="shared" ca="1" si="16"/>
        <v/>
      </c>
      <c r="F206" s="8"/>
      <c r="G206" s="10"/>
      <c r="H206" s="8"/>
      <c r="I206" s="11"/>
      <c r="J206" s="11"/>
      <c r="K206" s="11"/>
      <c r="AA206" s="2" t="str">
        <f t="shared" ca="1" si="13"/>
        <v/>
      </c>
      <c r="AB206" s="2" t="str">
        <f t="shared" ca="1" si="14"/>
        <v/>
      </c>
      <c r="AC206" s="2" t="str">
        <f t="shared" ca="1" si="15"/>
        <v/>
      </c>
    </row>
    <row r="207" spans="1:29" x14ac:dyDescent="0.3">
      <c r="A207" s="8"/>
      <c r="B207" s="8"/>
      <c r="C207" s="8"/>
      <c r="D207" s="8"/>
      <c r="E207" s="8" t="str">
        <f t="shared" ca="1" si="16"/>
        <v/>
      </c>
      <c r="F207" s="8"/>
      <c r="G207" s="10"/>
      <c r="H207" s="8"/>
      <c r="I207" s="11"/>
      <c r="J207" s="11"/>
      <c r="K207" s="11"/>
      <c r="AA207" s="2" t="str">
        <f t="shared" ca="1" si="13"/>
        <v/>
      </c>
      <c r="AB207" s="2" t="str">
        <f t="shared" ca="1" si="14"/>
        <v/>
      </c>
      <c r="AC207" s="2" t="str">
        <f t="shared" ca="1" si="15"/>
        <v/>
      </c>
    </row>
    <row r="208" spans="1:29" x14ac:dyDescent="0.3">
      <c r="A208" s="8"/>
      <c r="B208" s="8"/>
      <c r="C208" s="8"/>
      <c r="D208" s="8"/>
      <c r="E208" s="8" t="str">
        <f t="shared" ca="1" si="16"/>
        <v/>
      </c>
      <c r="F208" s="8"/>
      <c r="G208" s="10"/>
      <c r="H208" s="8"/>
      <c r="I208" s="11"/>
      <c r="J208" s="11"/>
      <c r="K208" s="11"/>
      <c r="AA208" s="2" t="str">
        <f t="shared" ca="1" si="13"/>
        <v/>
      </c>
      <c r="AB208" s="2" t="str">
        <f t="shared" ca="1" si="14"/>
        <v/>
      </c>
      <c r="AC208" s="2" t="str">
        <f t="shared" ca="1" si="15"/>
        <v/>
      </c>
    </row>
    <row r="209" spans="1:29" x14ac:dyDescent="0.3">
      <c r="A209" s="8"/>
      <c r="B209" s="8"/>
      <c r="C209" s="8"/>
      <c r="D209" s="8"/>
      <c r="E209" s="8" t="str">
        <f t="shared" ca="1" si="16"/>
        <v/>
      </c>
      <c r="F209" s="8"/>
      <c r="G209" s="10"/>
      <c r="H209" s="8"/>
      <c r="I209" s="11"/>
      <c r="J209" s="11"/>
      <c r="K209" s="11"/>
      <c r="AA209" s="2" t="str">
        <f t="shared" ca="1" si="13"/>
        <v/>
      </c>
      <c r="AB209" s="2" t="str">
        <f t="shared" ca="1" si="14"/>
        <v/>
      </c>
      <c r="AC209" s="2" t="str">
        <f t="shared" ca="1" si="15"/>
        <v/>
      </c>
    </row>
    <row r="210" spans="1:29" x14ac:dyDescent="0.3">
      <c r="A210" s="8"/>
      <c r="B210" s="8"/>
      <c r="C210" s="8"/>
      <c r="D210" s="8"/>
      <c r="E210" s="8" t="str">
        <f t="shared" ca="1" si="16"/>
        <v/>
      </c>
      <c r="F210" s="8"/>
      <c r="G210" s="10"/>
      <c r="H210" s="8"/>
      <c r="I210" s="11"/>
      <c r="J210" s="11"/>
      <c r="K210" s="11"/>
      <c r="AA210" s="2" t="str">
        <f t="shared" ca="1" si="13"/>
        <v/>
      </c>
      <c r="AB210" s="2" t="str">
        <f t="shared" ca="1" si="14"/>
        <v/>
      </c>
      <c r="AC210" s="2" t="str">
        <f t="shared" ca="1" si="15"/>
        <v/>
      </c>
    </row>
    <row r="211" spans="1:29" x14ac:dyDescent="0.3">
      <c r="A211" s="8"/>
      <c r="B211" s="8"/>
      <c r="C211" s="8"/>
      <c r="D211" s="8"/>
      <c r="E211" s="8" t="str">
        <f t="shared" ca="1" si="16"/>
        <v/>
      </c>
      <c r="F211" s="8"/>
      <c r="G211" s="10"/>
      <c r="H211" s="8"/>
      <c r="I211" s="11"/>
      <c r="J211" s="11"/>
      <c r="K211" s="11"/>
      <c r="AA211" s="2" t="str">
        <f t="shared" ca="1" si="13"/>
        <v/>
      </c>
      <c r="AB211" s="2" t="str">
        <f t="shared" ca="1" si="14"/>
        <v/>
      </c>
      <c r="AC211" s="2" t="str">
        <f t="shared" ca="1" si="15"/>
        <v/>
      </c>
    </row>
    <row r="212" spans="1:29" x14ac:dyDescent="0.3">
      <c r="A212" s="8"/>
      <c r="B212" s="8"/>
      <c r="C212" s="8"/>
      <c r="D212" s="8"/>
      <c r="E212" s="8" t="str">
        <f t="shared" ca="1" si="16"/>
        <v/>
      </c>
      <c r="F212" s="8"/>
      <c r="G212" s="10"/>
      <c r="H212" s="8"/>
      <c r="I212" s="11"/>
      <c r="J212" s="11"/>
      <c r="K212" s="11"/>
      <c r="AA212" s="2" t="str">
        <f t="shared" ca="1" si="13"/>
        <v/>
      </c>
      <c r="AB212" s="2" t="str">
        <f t="shared" ca="1" si="14"/>
        <v/>
      </c>
      <c r="AC212" s="2" t="str">
        <f t="shared" ca="1" si="15"/>
        <v/>
      </c>
    </row>
    <row r="213" spans="1:29" x14ac:dyDescent="0.3">
      <c r="A213" s="8"/>
      <c r="B213" s="8"/>
      <c r="C213" s="8"/>
      <c r="D213" s="8"/>
      <c r="E213" s="8" t="str">
        <f t="shared" ca="1" si="16"/>
        <v/>
      </c>
      <c r="F213" s="8"/>
      <c r="G213" s="10"/>
      <c r="H213" s="8"/>
      <c r="I213" s="11"/>
      <c r="J213" s="11"/>
      <c r="K213" s="11"/>
      <c r="AA213" s="2" t="str">
        <f t="shared" ca="1" si="13"/>
        <v/>
      </c>
      <c r="AB213" s="2" t="str">
        <f t="shared" ca="1" si="14"/>
        <v/>
      </c>
      <c r="AC213" s="2" t="str">
        <f t="shared" ca="1" si="15"/>
        <v/>
      </c>
    </row>
    <row r="214" spans="1:29" x14ac:dyDescent="0.3">
      <c r="A214" s="8"/>
      <c r="B214" s="8"/>
      <c r="C214" s="8"/>
      <c r="D214" s="8"/>
      <c r="E214" s="8" t="str">
        <f t="shared" ca="1" si="16"/>
        <v/>
      </c>
      <c r="F214" s="8"/>
      <c r="G214" s="10"/>
      <c r="H214" s="8"/>
      <c r="I214" s="11"/>
      <c r="J214" s="11"/>
      <c r="K214" s="11"/>
      <c r="AA214" s="2" t="str">
        <f t="shared" ca="1" si="13"/>
        <v/>
      </c>
      <c r="AB214" s="2" t="str">
        <f t="shared" ca="1" si="14"/>
        <v/>
      </c>
      <c r="AC214" s="2" t="str">
        <f t="shared" ca="1" si="15"/>
        <v/>
      </c>
    </row>
    <row r="215" spans="1:29" x14ac:dyDescent="0.3">
      <c r="A215" s="8"/>
      <c r="B215" s="8"/>
      <c r="C215" s="8"/>
      <c r="D215" s="8"/>
      <c r="E215" s="8" t="str">
        <f t="shared" ca="1" si="16"/>
        <v/>
      </c>
      <c r="F215" s="8"/>
      <c r="G215" s="10"/>
      <c r="H215" s="8"/>
      <c r="I215" s="11"/>
      <c r="J215" s="11"/>
      <c r="K215" s="11"/>
      <c r="AA215" s="2" t="str">
        <f t="shared" ca="1" si="13"/>
        <v/>
      </c>
      <c r="AB215" s="2" t="str">
        <f t="shared" ca="1" si="14"/>
        <v/>
      </c>
      <c r="AC215" s="2" t="str">
        <f t="shared" ca="1" si="15"/>
        <v/>
      </c>
    </row>
    <row r="216" spans="1:29" x14ac:dyDescent="0.3">
      <c r="A216" s="8"/>
      <c r="B216" s="8"/>
      <c r="C216" s="8"/>
      <c r="D216" s="8"/>
      <c r="E216" s="8" t="str">
        <f t="shared" ca="1" si="16"/>
        <v/>
      </c>
      <c r="F216" s="8"/>
      <c r="G216" s="10"/>
      <c r="H216" s="8"/>
      <c r="I216" s="11"/>
      <c r="J216" s="11"/>
      <c r="K216" s="11"/>
      <c r="AA216" s="2" t="str">
        <f t="shared" ca="1" si="13"/>
        <v/>
      </c>
      <c r="AB216" s="2" t="str">
        <f t="shared" ca="1" si="14"/>
        <v/>
      </c>
      <c r="AC216" s="2" t="str">
        <f t="shared" ca="1" si="15"/>
        <v/>
      </c>
    </row>
    <row r="217" spans="1:29" x14ac:dyDescent="0.3">
      <c r="A217" s="8"/>
      <c r="B217" s="8"/>
      <c r="C217" s="8"/>
      <c r="D217" s="8"/>
      <c r="E217" s="8" t="str">
        <f t="shared" ca="1" si="16"/>
        <v/>
      </c>
      <c r="F217" s="8"/>
      <c r="G217" s="10"/>
      <c r="H217" s="8"/>
      <c r="I217" s="11"/>
      <c r="J217" s="11"/>
      <c r="K217" s="11"/>
      <c r="AA217" s="2" t="str">
        <f t="shared" ca="1" si="13"/>
        <v/>
      </c>
      <c r="AB217" s="2" t="str">
        <f t="shared" ca="1" si="14"/>
        <v/>
      </c>
      <c r="AC217" s="2" t="str">
        <f t="shared" ca="1" si="15"/>
        <v/>
      </c>
    </row>
    <row r="218" spans="1:29" x14ac:dyDescent="0.3">
      <c r="A218" s="8"/>
      <c r="B218" s="8"/>
      <c r="C218" s="8"/>
      <c r="D218" s="8"/>
      <c r="E218" s="8" t="str">
        <f t="shared" ca="1" si="16"/>
        <v/>
      </c>
      <c r="F218" s="8"/>
      <c r="G218" s="10"/>
      <c r="H218" s="8"/>
      <c r="I218" s="11"/>
      <c r="J218" s="11"/>
      <c r="K218" s="11"/>
      <c r="AA218" s="2" t="str">
        <f t="shared" ca="1" si="13"/>
        <v/>
      </c>
      <c r="AB218" s="2" t="str">
        <f t="shared" ca="1" si="14"/>
        <v/>
      </c>
      <c r="AC218" s="2" t="str">
        <f t="shared" ca="1" si="15"/>
        <v/>
      </c>
    </row>
    <row r="219" spans="1:29" x14ac:dyDescent="0.3">
      <c r="A219" s="8"/>
      <c r="B219" s="8"/>
      <c r="C219" s="8"/>
      <c r="D219" s="8"/>
      <c r="E219" s="8" t="str">
        <f t="shared" ca="1" si="16"/>
        <v/>
      </c>
      <c r="F219" s="8"/>
      <c r="G219" s="10"/>
      <c r="H219" s="8"/>
      <c r="I219" s="11"/>
      <c r="J219" s="11"/>
      <c r="K219" s="11"/>
      <c r="AA219" s="2" t="str">
        <f t="shared" ca="1" si="13"/>
        <v/>
      </c>
      <c r="AB219" s="2" t="str">
        <f t="shared" ca="1" si="14"/>
        <v/>
      </c>
      <c r="AC219" s="2" t="str">
        <f t="shared" ca="1" si="15"/>
        <v/>
      </c>
    </row>
    <row r="220" spans="1:29" x14ac:dyDescent="0.3">
      <c r="A220" s="8"/>
      <c r="B220" s="8"/>
      <c r="C220" s="8"/>
      <c r="D220" s="8"/>
      <c r="E220" s="8" t="str">
        <f t="shared" ca="1" si="16"/>
        <v/>
      </c>
      <c r="F220" s="8"/>
      <c r="G220" s="10"/>
      <c r="H220" s="8"/>
      <c r="I220" s="11"/>
      <c r="J220" s="11"/>
      <c r="K220" s="11"/>
      <c r="AA220" s="2" t="str">
        <f t="shared" ca="1" si="13"/>
        <v/>
      </c>
      <c r="AB220" s="2" t="str">
        <f t="shared" ca="1" si="14"/>
        <v/>
      </c>
      <c r="AC220" s="2" t="str">
        <f t="shared" ca="1" si="15"/>
        <v/>
      </c>
    </row>
    <row r="221" spans="1:29" x14ac:dyDescent="0.3">
      <c r="A221" s="8"/>
      <c r="B221" s="8"/>
      <c r="C221" s="8"/>
      <c r="D221" s="8"/>
      <c r="E221" s="8" t="str">
        <f t="shared" ca="1" si="16"/>
        <v/>
      </c>
      <c r="F221" s="8"/>
      <c r="G221" s="10"/>
      <c r="H221" s="8"/>
      <c r="I221" s="11"/>
      <c r="J221" s="11"/>
      <c r="K221" s="11"/>
      <c r="AA221" s="2" t="str">
        <f t="shared" ca="1" si="13"/>
        <v/>
      </c>
      <c r="AB221" s="2" t="str">
        <f t="shared" ca="1" si="14"/>
        <v/>
      </c>
      <c r="AC221" s="2" t="str">
        <f t="shared" ca="1" si="15"/>
        <v/>
      </c>
    </row>
    <row r="222" spans="1:29" x14ac:dyDescent="0.3">
      <c r="A222" s="8"/>
      <c r="B222" s="8"/>
      <c r="C222" s="8"/>
      <c r="D222" s="8"/>
      <c r="E222" s="8" t="str">
        <f t="shared" ca="1" si="16"/>
        <v/>
      </c>
      <c r="F222" s="8"/>
      <c r="G222" s="10"/>
      <c r="H222" s="8"/>
      <c r="I222" s="11"/>
      <c r="J222" s="11"/>
      <c r="K222" s="11"/>
      <c r="AA222" s="2" t="str">
        <f t="shared" ca="1" si="13"/>
        <v/>
      </c>
      <c r="AB222" s="2" t="str">
        <f t="shared" ca="1" si="14"/>
        <v/>
      </c>
      <c r="AC222" s="2" t="str">
        <f t="shared" ca="1" si="15"/>
        <v/>
      </c>
    </row>
    <row r="223" spans="1:29" x14ac:dyDescent="0.3">
      <c r="A223" s="8"/>
      <c r="B223" s="8"/>
      <c r="C223" s="8"/>
      <c r="D223" s="8"/>
      <c r="E223" s="8" t="str">
        <f t="shared" ca="1" si="16"/>
        <v/>
      </c>
      <c r="F223" s="8"/>
      <c r="G223" s="10"/>
      <c r="H223" s="8"/>
      <c r="I223" s="11"/>
      <c r="J223" s="11"/>
      <c r="K223" s="11"/>
      <c r="AA223" s="2" t="str">
        <f t="shared" ca="1" si="13"/>
        <v/>
      </c>
      <c r="AB223" s="2" t="str">
        <f t="shared" ca="1" si="14"/>
        <v/>
      </c>
      <c r="AC223" s="2" t="str">
        <f t="shared" ca="1" si="15"/>
        <v/>
      </c>
    </row>
    <row r="224" spans="1:29" x14ac:dyDescent="0.3">
      <c r="A224" s="8"/>
      <c r="B224" s="8"/>
      <c r="C224" s="8"/>
      <c r="D224" s="8"/>
      <c r="E224" s="8" t="str">
        <f t="shared" ca="1" si="16"/>
        <v/>
      </c>
      <c r="F224" s="8"/>
      <c r="G224" s="10"/>
      <c r="H224" s="8"/>
      <c r="I224" s="11"/>
      <c r="J224" s="11"/>
      <c r="K224" s="11"/>
      <c r="AA224" s="2" t="str">
        <f t="shared" ca="1" si="13"/>
        <v/>
      </c>
      <c r="AB224" s="2" t="str">
        <f t="shared" ca="1" si="14"/>
        <v/>
      </c>
      <c r="AC224" s="2" t="str">
        <f t="shared" ca="1" si="15"/>
        <v/>
      </c>
    </row>
    <row r="225" spans="1:29" x14ac:dyDescent="0.3">
      <c r="A225" s="8"/>
      <c r="B225" s="8"/>
      <c r="C225" s="8"/>
      <c r="D225" s="8"/>
      <c r="E225" s="8" t="str">
        <f t="shared" ca="1" si="16"/>
        <v/>
      </c>
      <c r="F225" s="8"/>
      <c r="G225" s="10"/>
      <c r="H225" s="8"/>
      <c r="I225" s="11"/>
      <c r="J225" s="11"/>
      <c r="K225" s="11"/>
      <c r="AA225" s="2" t="str">
        <f t="shared" ca="1" si="13"/>
        <v/>
      </c>
      <c r="AB225" s="2" t="str">
        <f t="shared" ca="1" si="14"/>
        <v/>
      </c>
      <c r="AC225" s="2" t="str">
        <f t="shared" ca="1" si="15"/>
        <v/>
      </c>
    </row>
    <row r="226" spans="1:29" x14ac:dyDescent="0.3">
      <c r="A226" s="8"/>
      <c r="B226" s="8"/>
      <c r="C226" s="8"/>
      <c r="D226" s="8"/>
      <c r="E226" s="8" t="str">
        <f t="shared" ca="1" si="16"/>
        <v/>
      </c>
      <c r="F226" s="8"/>
      <c r="G226" s="10"/>
      <c r="H226" s="8"/>
      <c r="I226" s="11"/>
      <c r="J226" s="11"/>
      <c r="K226" s="11"/>
      <c r="AA226" s="2" t="str">
        <f t="shared" ca="1" si="13"/>
        <v/>
      </c>
      <c r="AB226" s="2" t="str">
        <f t="shared" ca="1" si="14"/>
        <v/>
      </c>
      <c r="AC226" s="2" t="str">
        <f t="shared" ca="1" si="15"/>
        <v/>
      </c>
    </row>
    <row r="227" spans="1:29" x14ac:dyDescent="0.3">
      <c r="A227" s="8"/>
      <c r="B227" s="8"/>
      <c r="C227" s="8"/>
      <c r="D227" s="8"/>
      <c r="E227" s="8" t="str">
        <f t="shared" ca="1" si="16"/>
        <v/>
      </c>
      <c r="F227" s="8"/>
      <c r="G227" s="10"/>
      <c r="H227" s="8"/>
      <c r="I227" s="11"/>
      <c r="J227" s="11"/>
      <c r="K227" s="11"/>
      <c r="AA227" s="2" t="str">
        <f t="shared" ca="1" si="13"/>
        <v/>
      </c>
      <c r="AB227" s="2" t="str">
        <f t="shared" ca="1" si="14"/>
        <v/>
      </c>
      <c r="AC227" s="2" t="str">
        <f t="shared" ca="1" si="15"/>
        <v/>
      </c>
    </row>
    <row r="228" spans="1:29" x14ac:dyDescent="0.3">
      <c r="A228" s="8"/>
      <c r="B228" s="8"/>
      <c r="C228" s="8"/>
      <c r="D228" s="8"/>
      <c r="E228" s="8" t="str">
        <f t="shared" ca="1" si="16"/>
        <v/>
      </c>
      <c r="F228" s="8"/>
      <c r="G228" s="10"/>
      <c r="H228" s="8"/>
      <c r="I228" s="11"/>
      <c r="J228" s="11"/>
      <c r="K228" s="11"/>
      <c r="AA228" s="2" t="str">
        <f t="shared" ca="1" si="13"/>
        <v/>
      </c>
      <c r="AB228" s="2" t="str">
        <f t="shared" ca="1" si="14"/>
        <v/>
      </c>
      <c r="AC228" s="2" t="str">
        <f t="shared" ca="1" si="15"/>
        <v/>
      </c>
    </row>
    <row r="229" spans="1:29" x14ac:dyDescent="0.3">
      <c r="A229" s="8"/>
      <c r="B229" s="8"/>
      <c r="C229" s="8"/>
      <c r="D229" s="8"/>
      <c r="E229" s="8" t="str">
        <f t="shared" ca="1" si="16"/>
        <v/>
      </c>
      <c r="F229" s="8"/>
      <c r="G229" s="10"/>
      <c r="H229" s="8"/>
      <c r="I229" s="11"/>
      <c r="J229" s="11"/>
      <c r="K229" s="11"/>
      <c r="AA229" s="2" t="str">
        <f t="shared" ca="1" si="13"/>
        <v/>
      </c>
      <c r="AB229" s="2" t="str">
        <f t="shared" ca="1" si="14"/>
        <v/>
      </c>
      <c r="AC229" s="2" t="str">
        <f t="shared" ca="1" si="15"/>
        <v/>
      </c>
    </row>
    <row r="230" spans="1:29" x14ac:dyDescent="0.3">
      <c r="A230" s="8"/>
      <c r="B230" s="8"/>
      <c r="C230" s="8"/>
      <c r="D230" s="8"/>
      <c r="E230" s="8" t="str">
        <f t="shared" ca="1" si="16"/>
        <v/>
      </c>
      <c r="F230" s="8"/>
      <c r="G230" s="10"/>
      <c r="H230" s="8"/>
      <c r="I230" s="11"/>
      <c r="J230" s="11"/>
      <c r="K230" s="11"/>
      <c r="AA230" s="2" t="str">
        <f t="shared" ca="1" si="13"/>
        <v/>
      </c>
      <c r="AB230" s="2" t="str">
        <f t="shared" ca="1" si="14"/>
        <v/>
      </c>
      <c r="AC230" s="2" t="str">
        <f t="shared" ca="1" si="15"/>
        <v/>
      </c>
    </row>
    <row r="231" spans="1:29" x14ac:dyDescent="0.3">
      <c r="A231" s="8"/>
      <c r="B231" s="8"/>
      <c r="C231" s="8"/>
      <c r="D231" s="8"/>
      <c r="E231" s="8" t="str">
        <f t="shared" ca="1" si="16"/>
        <v/>
      </c>
      <c r="F231" s="8"/>
      <c r="G231" s="10"/>
      <c r="H231" s="8"/>
      <c r="I231" s="11"/>
      <c r="J231" s="11"/>
      <c r="K231" s="11"/>
      <c r="AA231" s="2" t="str">
        <f t="shared" ca="1" si="13"/>
        <v/>
      </c>
      <c r="AB231" s="2" t="str">
        <f t="shared" ca="1" si="14"/>
        <v/>
      </c>
      <c r="AC231" s="2" t="str">
        <f t="shared" ca="1" si="15"/>
        <v/>
      </c>
    </row>
    <row r="232" spans="1:29" x14ac:dyDescent="0.3">
      <c r="A232" s="8"/>
      <c r="B232" s="8"/>
      <c r="C232" s="8"/>
      <c r="D232" s="8"/>
      <c r="E232" s="8" t="str">
        <f t="shared" ca="1" si="16"/>
        <v/>
      </c>
      <c r="F232" s="8"/>
      <c r="G232" s="10"/>
      <c r="H232" s="8"/>
      <c r="I232" s="11"/>
      <c r="J232" s="11"/>
      <c r="K232" s="11"/>
      <c r="AA232" s="2" t="str">
        <f t="shared" ca="1" si="13"/>
        <v/>
      </c>
      <c r="AB232" s="2" t="str">
        <f t="shared" ca="1" si="14"/>
        <v/>
      </c>
      <c r="AC232" s="2" t="str">
        <f t="shared" ca="1" si="15"/>
        <v/>
      </c>
    </row>
    <row r="233" spans="1:29" x14ac:dyDescent="0.3">
      <c r="A233" s="8"/>
      <c r="B233" s="8"/>
      <c r="C233" s="8"/>
      <c r="D233" s="8"/>
      <c r="E233" s="8" t="str">
        <f t="shared" ca="1" si="16"/>
        <v/>
      </c>
      <c r="F233" s="8"/>
      <c r="G233" s="10"/>
      <c r="H233" s="8"/>
      <c r="I233" s="11"/>
      <c r="J233" s="11"/>
      <c r="K233" s="11"/>
      <c r="AA233" s="2" t="str">
        <f t="shared" ca="1" si="13"/>
        <v/>
      </c>
      <c r="AB233" s="2" t="str">
        <f t="shared" ca="1" si="14"/>
        <v/>
      </c>
      <c r="AC233" s="2" t="str">
        <f t="shared" ca="1" si="15"/>
        <v/>
      </c>
    </row>
    <row r="234" spans="1:29" x14ac:dyDescent="0.3">
      <c r="A234" s="8"/>
      <c r="B234" s="8"/>
      <c r="C234" s="8"/>
      <c r="D234" s="8"/>
      <c r="E234" s="8" t="str">
        <f t="shared" ca="1" si="16"/>
        <v/>
      </c>
      <c r="F234" s="8"/>
      <c r="G234" s="10"/>
      <c r="H234" s="8"/>
      <c r="I234" s="11"/>
      <c r="J234" s="11"/>
      <c r="K234" s="11"/>
      <c r="AA234" s="2" t="str">
        <f t="shared" ca="1" si="13"/>
        <v/>
      </c>
      <c r="AB234" s="2" t="str">
        <f t="shared" ca="1" si="14"/>
        <v/>
      </c>
      <c r="AC234" s="2" t="str">
        <f t="shared" ca="1" si="15"/>
        <v/>
      </c>
    </row>
    <row r="235" spans="1:29" x14ac:dyDescent="0.3">
      <c r="A235" s="8"/>
      <c r="B235" s="8"/>
      <c r="C235" s="8"/>
      <c r="D235" s="8"/>
      <c r="E235" s="8" t="str">
        <f t="shared" ca="1" si="16"/>
        <v/>
      </c>
      <c r="F235" s="8"/>
      <c r="G235" s="10"/>
      <c r="H235" s="8"/>
      <c r="I235" s="11"/>
      <c r="J235" s="11"/>
      <c r="K235" s="11"/>
      <c r="AA235" s="2" t="str">
        <f t="shared" ca="1" si="13"/>
        <v/>
      </c>
      <c r="AB235" s="2" t="str">
        <f t="shared" ca="1" si="14"/>
        <v/>
      </c>
      <c r="AC235" s="2" t="str">
        <f t="shared" ca="1" si="15"/>
        <v/>
      </c>
    </row>
    <row r="236" spans="1:29" x14ac:dyDescent="0.3">
      <c r="A236" s="8"/>
      <c r="B236" s="8"/>
      <c r="C236" s="8"/>
      <c r="D236" s="8"/>
      <c r="E236" s="8" t="str">
        <f t="shared" ca="1" si="16"/>
        <v/>
      </c>
      <c r="F236" s="8"/>
      <c r="G236" s="10"/>
      <c r="H236" s="8"/>
      <c r="I236" s="11"/>
      <c r="J236" s="11"/>
      <c r="K236" s="11"/>
      <c r="AA236" s="2" t="str">
        <f t="shared" ca="1" si="13"/>
        <v/>
      </c>
      <c r="AB236" s="2" t="str">
        <f t="shared" ca="1" si="14"/>
        <v/>
      </c>
      <c r="AC236" s="2" t="str">
        <f t="shared" ca="1" si="15"/>
        <v/>
      </c>
    </row>
    <row r="237" spans="1:29" x14ac:dyDescent="0.3">
      <c r="A237" s="8"/>
      <c r="B237" s="8"/>
      <c r="C237" s="8"/>
      <c r="D237" s="8"/>
      <c r="E237" s="8" t="str">
        <f t="shared" ca="1" si="16"/>
        <v/>
      </c>
      <c r="F237" s="8"/>
      <c r="G237" s="10"/>
      <c r="H237" s="8"/>
      <c r="I237" s="11"/>
      <c r="J237" s="11"/>
      <c r="K237" s="11"/>
      <c r="AA237" s="2" t="str">
        <f t="shared" ca="1" si="13"/>
        <v/>
      </c>
      <c r="AB237" s="2" t="str">
        <f t="shared" ca="1" si="14"/>
        <v/>
      </c>
      <c r="AC237" s="2" t="str">
        <f t="shared" ca="1" si="15"/>
        <v/>
      </c>
    </row>
    <row r="238" spans="1:29" x14ac:dyDescent="0.3">
      <c r="A238" s="8"/>
      <c r="B238" s="8"/>
      <c r="C238" s="8"/>
      <c r="D238" s="8"/>
      <c r="E238" s="8" t="str">
        <f t="shared" ca="1" si="16"/>
        <v/>
      </c>
      <c r="F238" s="8"/>
      <c r="G238" s="10"/>
      <c r="H238" s="8"/>
      <c r="I238" s="11"/>
      <c r="J238" s="11"/>
      <c r="K238" s="11"/>
      <c r="AA238" s="2" t="str">
        <f t="shared" ca="1" si="13"/>
        <v/>
      </c>
      <c r="AB238" s="2" t="str">
        <f t="shared" ca="1" si="14"/>
        <v/>
      </c>
      <c r="AC238" s="2" t="str">
        <f t="shared" ca="1" si="15"/>
        <v/>
      </c>
    </row>
    <row r="239" spans="1:29" x14ac:dyDescent="0.3">
      <c r="A239" s="8"/>
      <c r="B239" s="8"/>
      <c r="C239" s="8"/>
      <c r="D239" s="8"/>
      <c r="E239" s="8" t="str">
        <f t="shared" ca="1" si="16"/>
        <v/>
      </c>
      <c r="F239" s="8"/>
      <c r="G239" s="10"/>
      <c r="H239" s="8"/>
      <c r="I239" s="11"/>
      <c r="J239" s="11"/>
      <c r="K239" s="11"/>
      <c r="AA239" s="2" t="str">
        <f t="shared" ca="1" si="13"/>
        <v/>
      </c>
      <c r="AB239" s="2" t="str">
        <f t="shared" ca="1" si="14"/>
        <v/>
      </c>
      <c r="AC239" s="2" t="str">
        <f t="shared" ca="1" si="15"/>
        <v/>
      </c>
    </row>
    <row r="240" spans="1:29" x14ac:dyDescent="0.3">
      <c r="A240" s="8"/>
      <c r="B240" s="8"/>
      <c r="C240" s="8"/>
      <c r="D240" s="8"/>
      <c r="E240" s="8" t="str">
        <f t="shared" ca="1" si="16"/>
        <v/>
      </c>
      <c r="F240" s="8"/>
      <c r="G240" s="10"/>
      <c r="H240" s="8"/>
      <c r="I240" s="11"/>
      <c r="J240" s="11"/>
      <c r="K240" s="11"/>
      <c r="AA240" s="2" t="str">
        <f t="shared" ca="1" si="13"/>
        <v/>
      </c>
      <c r="AB240" s="2" t="str">
        <f t="shared" ca="1" si="14"/>
        <v/>
      </c>
      <c r="AC240" s="2" t="str">
        <f t="shared" ca="1" si="15"/>
        <v/>
      </c>
    </row>
    <row r="241" spans="1:29" x14ac:dyDescent="0.3">
      <c r="A241" s="8"/>
      <c r="B241" s="8"/>
      <c r="C241" s="8"/>
      <c r="D241" s="8"/>
      <c r="E241" s="8" t="str">
        <f t="shared" ca="1" si="16"/>
        <v/>
      </c>
      <c r="F241" s="8"/>
      <c r="G241" s="10"/>
      <c r="H241" s="8"/>
      <c r="I241" s="11"/>
      <c r="J241" s="11"/>
      <c r="K241" s="11"/>
      <c r="AA241" s="2" t="str">
        <f t="shared" ca="1" si="13"/>
        <v/>
      </c>
      <c r="AB241" s="2" t="str">
        <f t="shared" ca="1" si="14"/>
        <v/>
      </c>
      <c r="AC241" s="2" t="str">
        <f t="shared" ca="1" si="15"/>
        <v/>
      </c>
    </row>
    <row r="242" spans="1:29" x14ac:dyDescent="0.3">
      <c r="A242" s="8"/>
      <c r="B242" s="8"/>
      <c r="C242" s="8"/>
      <c r="D242" s="8"/>
      <c r="E242" s="8" t="str">
        <f t="shared" ca="1" si="16"/>
        <v/>
      </c>
      <c r="F242" s="8"/>
      <c r="G242" s="10"/>
      <c r="H242" s="8"/>
      <c r="I242" s="11"/>
      <c r="J242" s="11"/>
      <c r="K242" s="11"/>
      <c r="AA242" s="2" t="str">
        <f t="shared" ca="1" si="13"/>
        <v/>
      </c>
      <c r="AB242" s="2" t="str">
        <f t="shared" ca="1" si="14"/>
        <v/>
      </c>
      <c r="AC242" s="2" t="str">
        <f t="shared" ca="1" si="15"/>
        <v/>
      </c>
    </row>
    <row r="243" spans="1:29" x14ac:dyDescent="0.3">
      <c r="A243" s="8"/>
      <c r="B243" s="8"/>
      <c r="C243" s="8"/>
      <c r="D243" s="8"/>
      <c r="E243" s="8" t="str">
        <f t="shared" ca="1" si="16"/>
        <v/>
      </c>
      <c r="F243" s="8"/>
      <c r="G243" s="10"/>
      <c r="H243" s="8"/>
      <c r="I243" s="11"/>
      <c r="J243" s="11"/>
      <c r="K243" s="11"/>
      <c r="AA243" s="2" t="str">
        <f t="shared" ca="1" si="13"/>
        <v/>
      </c>
      <c r="AB243" s="2" t="str">
        <f t="shared" ca="1" si="14"/>
        <v/>
      </c>
      <c r="AC243" s="2" t="str">
        <f t="shared" ca="1" si="15"/>
        <v/>
      </c>
    </row>
    <row r="244" spans="1:29" x14ac:dyDescent="0.3">
      <c r="A244" s="8"/>
      <c r="B244" s="8"/>
      <c r="C244" s="8"/>
      <c r="D244" s="8"/>
      <c r="E244" s="8" t="str">
        <f t="shared" ca="1" si="16"/>
        <v/>
      </c>
      <c r="F244" s="8"/>
      <c r="G244" s="10"/>
      <c r="H244" s="8"/>
      <c r="I244" s="11"/>
      <c r="J244" s="11"/>
      <c r="K244" s="11"/>
      <c r="AA244" s="2" t="str">
        <f t="shared" ca="1" si="13"/>
        <v/>
      </c>
      <c r="AB244" s="2" t="str">
        <f t="shared" ca="1" si="14"/>
        <v/>
      </c>
      <c r="AC244" s="2" t="str">
        <f t="shared" ca="1" si="15"/>
        <v/>
      </c>
    </row>
    <row r="245" spans="1:29" x14ac:dyDescent="0.3">
      <c r="A245" s="8"/>
      <c r="B245" s="8"/>
      <c r="C245" s="8"/>
      <c r="D245" s="8"/>
      <c r="E245" s="8" t="str">
        <f t="shared" ca="1" si="16"/>
        <v/>
      </c>
      <c r="F245" s="8"/>
      <c r="G245" s="10"/>
      <c r="H245" s="8"/>
      <c r="I245" s="11"/>
      <c r="J245" s="11"/>
      <c r="K245" s="11"/>
      <c r="AA245" s="2" t="str">
        <f t="shared" ca="1" si="13"/>
        <v/>
      </c>
      <c r="AB245" s="2" t="str">
        <f t="shared" ca="1" si="14"/>
        <v/>
      </c>
      <c r="AC245" s="2" t="str">
        <f t="shared" ca="1" si="15"/>
        <v/>
      </c>
    </row>
    <row r="246" spans="1:29" x14ac:dyDescent="0.3">
      <c r="A246" s="8"/>
      <c r="B246" s="8"/>
      <c r="C246" s="8"/>
      <c r="D246" s="8"/>
      <c r="E246" s="8" t="str">
        <f t="shared" ca="1" si="16"/>
        <v/>
      </c>
      <c r="F246" s="8"/>
      <c r="G246" s="10"/>
      <c r="H246" s="8"/>
      <c r="I246" s="11"/>
      <c r="J246" s="11"/>
      <c r="K246" s="11"/>
      <c r="AA246" s="2" t="str">
        <f t="shared" ca="1" si="13"/>
        <v/>
      </c>
      <c r="AB246" s="2" t="str">
        <f t="shared" ca="1" si="14"/>
        <v/>
      </c>
      <c r="AC246" s="2" t="str">
        <f t="shared" ca="1" si="15"/>
        <v/>
      </c>
    </row>
    <row r="247" spans="1:29" x14ac:dyDescent="0.3">
      <c r="A247" s="8"/>
      <c r="B247" s="8"/>
      <c r="C247" s="8"/>
      <c r="D247" s="8"/>
      <c r="E247" s="8" t="str">
        <f t="shared" ca="1" si="16"/>
        <v/>
      </c>
      <c r="F247" s="8"/>
      <c r="G247" s="10"/>
      <c r="H247" s="8"/>
      <c r="I247" s="11"/>
      <c r="J247" s="11"/>
      <c r="K247" s="11"/>
      <c r="AA247" s="2" t="str">
        <f t="shared" ca="1" si="13"/>
        <v/>
      </c>
      <c r="AB247" s="2" t="str">
        <f t="shared" ca="1" si="14"/>
        <v/>
      </c>
      <c r="AC247" s="2" t="str">
        <f t="shared" ca="1" si="15"/>
        <v/>
      </c>
    </row>
    <row r="248" spans="1:29" x14ac:dyDescent="0.3">
      <c r="A248" s="8"/>
      <c r="B248" s="8"/>
      <c r="C248" s="8"/>
      <c r="D248" s="8"/>
      <c r="E248" s="8" t="str">
        <f t="shared" ca="1" si="16"/>
        <v/>
      </c>
      <c r="F248" s="8"/>
      <c r="G248" s="10"/>
      <c r="H248" s="8"/>
      <c r="I248" s="11"/>
      <c r="J248" s="11"/>
      <c r="K248" s="11"/>
      <c r="AA248" s="2" t="str">
        <f t="shared" ca="1" si="13"/>
        <v/>
      </c>
      <c r="AB248" s="2" t="str">
        <f t="shared" ca="1" si="14"/>
        <v/>
      </c>
      <c r="AC248" s="2" t="str">
        <f t="shared" ca="1" si="15"/>
        <v/>
      </c>
    </row>
    <row r="249" spans="1:29" x14ac:dyDescent="0.3">
      <c r="A249" s="8"/>
      <c r="B249" s="8"/>
      <c r="C249" s="8"/>
      <c r="D249" s="8"/>
      <c r="E249" s="8" t="str">
        <f t="shared" ca="1" si="16"/>
        <v/>
      </c>
      <c r="F249" s="8"/>
      <c r="G249" s="10"/>
      <c r="H249" s="8"/>
      <c r="I249" s="11"/>
      <c r="J249" s="11"/>
      <c r="K249" s="11"/>
      <c r="AA249" s="2" t="str">
        <f t="shared" ca="1" si="13"/>
        <v/>
      </c>
      <c r="AB249" s="2" t="str">
        <f t="shared" ca="1" si="14"/>
        <v/>
      </c>
      <c r="AC249" s="2" t="str">
        <f t="shared" ca="1" si="15"/>
        <v/>
      </c>
    </row>
    <row r="250" spans="1:29" x14ac:dyDescent="0.3">
      <c r="A250" s="8"/>
      <c r="B250" s="8"/>
      <c r="C250" s="8"/>
      <c r="D250" s="8"/>
      <c r="E250" s="8" t="str">
        <f t="shared" ca="1" si="16"/>
        <v/>
      </c>
      <c r="F250" s="8"/>
      <c r="G250" s="10"/>
      <c r="H250" s="8"/>
      <c r="I250" s="11"/>
      <c r="J250" s="11"/>
      <c r="K250" s="11"/>
      <c r="AA250" s="2" t="str">
        <f t="shared" ca="1" si="13"/>
        <v/>
      </c>
      <c r="AB250" s="2" t="str">
        <f t="shared" ca="1" si="14"/>
        <v/>
      </c>
      <c r="AC250" s="2" t="str">
        <f t="shared" ca="1" si="15"/>
        <v/>
      </c>
    </row>
    <row r="251" spans="1:29" x14ac:dyDescent="0.3">
      <c r="A251" s="8"/>
      <c r="B251" s="8"/>
      <c r="C251" s="8"/>
      <c r="D251" s="8"/>
      <c r="E251" s="8" t="str">
        <f t="shared" ca="1" si="16"/>
        <v/>
      </c>
      <c r="F251" s="8"/>
      <c r="G251" s="10"/>
      <c r="H251" s="8"/>
      <c r="I251" s="11"/>
      <c r="J251" s="11"/>
      <c r="K251" s="11"/>
      <c r="AA251" s="2" t="str">
        <f t="shared" ca="1" si="13"/>
        <v/>
      </c>
      <c r="AB251" s="2" t="str">
        <f t="shared" ca="1" si="14"/>
        <v/>
      </c>
      <c r="AC251" s="2" t="str">
        <f t="shared" ca="1" si="15"/>
        <v/>
      </c>
    </row>
    <row r="252" spans="1:29" x14ac:dyDescent="0.3">
      <c r="A252" s="8"/>
      <c r="B252" s="8"/>
      <c r="C252" s="8"/>
      <c r="D252" s="8"/>
      <c r="E252" s="8" t="str">
        <f t="shared" ca="1" si="16"/>
        <v/>
      </c>
      <c r="F252" s="8"/>
      <c r="G252" s="10"/>
      <c r="H252" s="8"/>
      <c r="I252" s="11"/>
      <c r="J252" s="11"/>
      <c r="K252" s="11"/>
      <c r="AA252" s="2" t="str">
        <f t="shared" ca="1" si="13"/>
        <v/>
      </c>
      <c r="AB252" s="2" t="str">
        <f t="shared" ca="1" si="14"/>
        <v/>
      </c>
      <c r="AC252" s="2" t="str">
        <f t="shared" ca="1" si="15"/>
        <v/>
      </c>
    </row>
    <row r="253" spans="1:29" x14ac:dyDescent="0.3">
      <c r="A253" s="8"/>
      <c r="B253" s="8"/>
      <c r="C253" s="8"/>
      <c r="D253" s="8"/>
      <c r="E253" s="8" t="str">
        <f t="shared" ca="1" si="16"/>
        <v/>
      </c>
      <c r="F253" s="8"/>
      <c r="G253" s="10"/>
      <c r="H253" s="8"/>
      <c r="I253" s="11"/>
      <c r="J253" s="11"/>
      <c r="K253" s="11"/>
      <c r="AA253" s="2" t="str">
        <f t="shared" ca="1" si="13"/>
        <v/>
      </c>
      <c r="AB253" s="2" t="str">
        <f t="shared" ca="1" si="14"/>
        <v/>
      </c>
      <c r="AC253" s="2" t="str">
        <f t="shared" ca="1" si="15"/>
        <v/>
      </c>
    </row>
  </sheetData>
  <conditionalFormatting sqref="E2:E5 E7:E9 E11:E253">
    <cfRule type="cellIs" dxfId="47" priority="49" operator="equal">
      <formula>"Red"</formula>
    </cfRule>
  </conditionalFormatting>
  <conditionalFormatting sqref="G2:G253">
    <cfRule type="cellIs" dxfId="46" priority="47" operator="equal">
      <formula>100%</formula>
    </cfRule>
  </conditionalFormatting>
  <conditionalFormatting sqref="J2:J253">
    <cfRule type="expression" priority="57" stopIfTrue="1">
      <formula>ISBLANK(J2)=TRUE</formula>
    </cfRule>
    <cfRule type="expression" priority="58" stopIfTrue="1">
      <formula>ISBLANK(K2) = FALSE</formula>
    </cfRule>
    <cfRule type="expression" dxfId="45" priority="59">
      <formula>AB2&gt;= NOW()-1</formula>
    </cfRule>
    <cfRule type="expression" dxfId="44" priority="60">
      <formula>AB2&lt; NOW()</formula>
    </cfRule>
  </conditionalFormatting>
  <conditionalFormatting sqref="K2:K253">
    <cfRule type="expression" priority="73" stopIfTrue="1">
      <formula>ISBLANK(K2)</formula>
    </cfRule>
    <cfRule type="expression" dxfId="43" priority="74">
      <formula>AC2 &gt; AB2</formula>
    </cfRule>
    <cfRule type="expression" dxfId="42" priority="75">
      <formula>AC2 &lt;= AB2</formula>
    </cfRule>
  </conditionalFormatting>
  <conditionalFormatting sqref="E2:E253">
    <cfRule type="cellIs" dxfId="41" priority="48" operator="equal">
      <formula>"Amber"</formula>
    </cfRule>
    <cfRule type="cellIs" dxfId="40" priority="50" operator="equal">
      <formula>"Green"</formula>
    </cfRule>
  </conditionalFormatting>
  <conditionalFormatting sqref="D2:D253">
    <cfRule type="cellIs" dxfId="39" priority="51" operator="equal">
      <formula>"Cancelled"</formula>
    </cfRule>
    <cfRule type="cellIs" dxfId="38" priority="52" operator="equal">
      <formula>"Pre-Sales"</formula>
    </cfRule>
    <cfRule type="cellIs" dxfId="37" priority="53" operator="equal">
      <formula>"Not Started"</formula>
    </cfRule>
    <cfRule type="cellIs" dxfId="36" priority="54" operator="equal">
      <formula>"On Hold"</formula>
    </cfRule>
    <cfRule type="cellIs" dxfId="35" priority="55" operator="equal">
      <formula>"Complete"</formula>
    </cfRule>
    <cfRule type="cellIs" dxfId="34" priority="56" operator="equal">
      <formula>"In Progress"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Contacts!$A$2:$A$101</xm:f>
          </x14:formula1>
          <xm:sqref>C2:C253</xm:sqref>
        </x14:dataValidation>
        <x14:dataValidation type="list" allowBlank="1" showInputMessage="1" showErrorMessage="1">
          <x14:formula1>
            <xm:f>Lists!$B$3:$B$8</xm:f>
          </x14:formula1>
          <xm:sqref>D2:D253</xm:sqref>
        </x14:dataValidation>
        <x14:dataValidation type="list" allowBlank="1" showInputMessage="1" showErrorMessage="1">
          <x14:formula1>
            <xm:f>Lists!$C$3:$C$5</xm:f>
          </x14:formula1>
          <xm:sqref>E2:E253</xm:sqref>
        </x14:dataValidation>
        <x14:dataValidation type="list" allowBlank="1" showInputMessage="1" showErrorMessage="1">
          <x14:formula1>
            <xm:f>Milestones!$A$5:$A$36</xm:f>
          </x14:formula1>
          <xm:sqref>H2:H253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1"/>
  <sheetViews>
    <sheetView workbookViewId="0">
      <selection activeCell="M2" sqref="M2"/>
    </sheetView>
  </sheetViews>
  <sheetFormatPr defaultRowHeight="14.4" x14ac:dyDescent="0.3"/>
  <cols>
    <col min="1" max="1" width="4.5546875" customWidth="1"/>
    <col min="2" max="2" width="20.6640625" customWidth="1"/>
    <col min="3" max="3" width="13.5546875" customWidth="1"/>
    <col min="4" max="4" width="26.33203125" customWidth="1"/>
    <col min="5" max="5" width="14.33203125" customWidth="1"/>
    <col min="6" max="6" width="11.33203125" customWidth="1"/>
    <col min="7" max="7" width="13.44140625" customWidth="1"/>
    <col min="8" max="8" width="10.44140625" customWidth="1"/>
    <col min="9" max="9" width="15.33203125" customWidth="1"/>
    <col min="10" max="10" width="16.33203125" customWidth="1"/>
    <col min="12" max="12" width="8.88671875" style="70"/>
    <col min="13" max="13" width="17.21875" customWidth="1"/>
  </cols>
  <sheetData>
    <row r="1" spans="1:13" ht="27.6" x14ac:dyDescent="0.3">
      <c r="A1" s="6" t="s">
        <v>65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13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58</v>
      </c>
      <c r="L1" s="6" t="s">
        <v>126</v>
      </c>
      <c r="M1" s="6" t="s">
        <v>74</v>
      </c>
    </row>
    <row r="2" spans="1:13" x14ac:dyDescent="0.3">
      <c r="A2" s="5"/>
      <c r="B2" s="5"/>
      <c r="C2" s="5"/>
      <c r="D2" s="5"/>
      <c r="E2" s="5"/>
      <c r="F2" s="5"/>
      <c r="G2" s="5"/>
      <c r="H2" s="5" t="str">
        <f>_xlfn.SWITCH($F2, "Low",_xlfn.SWITCH($G2,"Low","Low","Medium","Low","High","Medium"),"Medium",_xlfn.SWITCH($G2,"Low","Low","Medium","Medium","High","High"),"High",_xlfn.SWITCH($G2,"Low","Medium","Medium","High","High", "High"), " ")</f>
        <v xml:space="preserve"> </v>
      </c>
      <c r="I2" s="5"/>
      <c r="J2" s="5"/>
      <c r="K2" s="5"/>
      <c r="L2" s="5"/>
      <c r="M2" s="5"/>
    </row>
    <row r="3" spans="1:13" x14ac:dyDescent="0.3">
      <c r="A3" s="5"/>
      <c r="B3" s="5"/>
      <c r="C3" s="5"/>
      <c r="D3" s="5"/>
      <c r="E3" s="5"/>
      <c r="F3" s="5"/>
      <c r="G3" s="5"/>
      <c r="H3" s="5" t="str">
        <f t="shared" ref="H3:H66" si="0">_xlfn.SWITCH($F3, "Low",_xlfn.SWITCH($G3,"Low","Low","Medium","Low","High","Medium"),"Medium",_xlfn.SWITCH($G3,"Low","Low","Medium","Medium","High","High"),"High",_xlfn.SWITCH($G3,"Low","Medium","Medium","High","High", "High"), " ")</f>
        <v xml:space="preserve"> </v>
      </c>
      <c r="I3" s="5"/>
      <c r="J3" s="5"/>
      <c r="K3" s="5"/>
      <c r="L3" s="5"/>
      <c r="M3" s="5"/>
    </row>
    <row r="4" spans="1:13" x14ac:dyDescent="0.3">
      <c r="A4" s="5"/>
      <c r="B4" s="5"/>
      <c r="C4" s="5"/>
      <c r="D4" s="5"/>
      <c r="E4" s="5"/>
      <c r="F4" s="5"/>
      <c r="G4" s="5"/>
      <c r="H4" s="5" t="str">
        <f t="shared" si="0"/>
        <v xml:space="preserve"> </v>
      </c>
      <c r="I4" s="5"/>
      <c r="J4" s="5"/>
      <c r="K4" s="5"/>
      <c r="L4" s="5"/>
      <c r="M4" s="5"/>
    </row>
    <row r="5" spans="1:13" x14ac:dyDescent="0.3">
      <c r="A5" s="5"/>
      <c r="B5" s="5"/>
      <c r="C5" s="5"/>
      <c r="D5" s="5"/>
      <c r="E5" s="5"/>
      <c r="F5" s="5"/>
      <c r="G5" s="5"/>
      <c r="H5" s="5" t="str">
        <f t="shared" si="0"/>
        <v xml:space="preserve"> </v>
      </c>
      <c r="I5" s="5"/>
      <c r="J5" s="5"/>
      <c r="K5" s="5"/>
      <c r="L5" s="5"/>
      <c r="M5" s="5"/>
    </row>
    <row r="6" spans="1:13" x14ac:dyDescent="0.3">
      <c r="A6" s="5"/>
      <c r="B6" s="5"/>
      <c r="C6" s="5"/>
      <c r="D6" s="5"/>
      <c r="E6" s="5"/>
      <c r="F6" s="5"/>
      <c r="G6" s="5"/>
      <c r="H6" s="5" t="str">
        <f t="shared" si="0"/>
        <v xml:space="preserve"> </v>
      </c>
      <c r="I6" s="5"/>
      <c r="J6" s="5"/>
      <c r="K6" s="5"/>
      <c r="L6" s="5"/>
      <c r="M6" s="5"/>
    </row>
    <row r="7" spans="1:13" x14ac:dyDescent="0.3">
      <c r="A7" s="5"/>
      <c r="B7" s="5"/>
      <c r="C7" s="5"/>
      <c r="D7" s="5"/>
      <c r="E7" s="5"/>
      <c r="F7" s="5"/>
      <c r="G7" s="5"/>
      <c r="H7" s="5" t="str">
        <f t="shared" si="0"/>
        <v xml:space="preserve"> </v>
      </c>
      <c r="I7" s="5"/>
      <c r="J7" s="5"/>
      <c r="K7" s="5"/>
      <c r="L7" s="5"/>
      <c r="M7" s="5"/>
    </row>
    <row r="8" spans="1:13" x14ac:dyDescent="0.3">
      <c r="A8" s="5"/>
      <c r="B8" s="5"/>
      <c r="C8" s="5"/>
      <c r="D8" s="5"/>
      <c r="E8" s="5"/>
      <c r="F8" s="5"/>
      <c r="G8" s="5"/>
      <c r="H8" s="5" t="str">
        <f t="shared" si="0"/>
        <v xml:space="preserve"> </v>
      </c>
      <c r="I8" s="5"/>
      <c r="J8" s="5"/>
      <c r="K8" s="5"/>
      <c r="L8" s="5"/>
      <c r="M8" s="5"/>
    </row>
    <row r="9" spans="1:13" x14ac:dyDescent="0.3">
      <c r="A9" s="5"/>
      <c r="B9" s="5"/>
      <c r="C9" s="5"/>
      <c r="D9" s="5"/>
      <c r="E9" s="5"/>
      <c r="F9" s="5"/>
      <c r="G9" s="5"/>
      <c r="H9" s="5" t="str">
        <f t="shared" si="0"/>
        <v xml:space="preserve"> </v>
      </c>
      <c r="I9" s="5"/>
      <c r="J9" s="5"/>
      <c r="K9" s="5"/>
      <c r="L9" s="5"/>
      <c r="M9" s="5"/>
    </row>
    <row r="10" spans="1:13" x14ac:dyDescent="0.3">
      <c r="A10" s="5"/>
      <c r="B10" s="5"/>
      <c r="C10" s="5"/>
      <c r="D10" s="5"/>
      <c r="E10" s="5"/>
      <c r="F10" s="5"/>
      <c r="G10" s="5"/>
      <c r="H10" s="5" t="str">
        <f t="shared" si="0"/>
        <v xml:space="preserve"> </v>
      </c>
      <c r="I10" s="5"/>
      <c r="J10" s="5"/>
      <c r="K10" s="5"/>
      <c r="L10" s="5"/>
      <c r="M10" s="5"/>
    </row>
    <row r="11" spans="1:13" x14ac:dyDescent="0.3">
      <c r="A11" s="5"/>
      <c r="B11" s="5"/>
      <c r="C11" s="5"/>
      <c r="D11" s="5"/>
      <c r="E11" s="5"/>
      <c r="F11" s="5"/>
      <c r="G11" s="5"/>
      <c r="H11" s="5" t="str">
        <f t="shared" si="0"/>
        <v xml:space="preserve"> </v>
      </c>
      <c r="I11" s="5"/>
      <c r="J11" s="5"/>
      <c r="K11" s="5"/>
      <c r="L11" s="5"/>
      <c r="M11" s="5"/>
    </row>
    <row r="12" spans="1:13" x14ac:dyDescent="0.3">
      <c r="A12" s="5"/>
      <c r="B12" s="5"/>
      <c r="C12" s="5"/>
      <c r="D12" s="5"/>
      <c r="E12" s="5"/>
      <c r="F12" s="5"/>
      <c r="G12" s="5"/>
      <c r="H12" s="5" t="str">
        <f t="shared" si="0"/>
        <v xml:space="preserve"> </v>
      </c>
      <c r="I12" s="5"/>
      <c r="J12" s="5"/>
      <c r="K12" s="5"/>
      <c r="L12" s="5"/>
      <c r="M12" s="5"/>
    </row>
    <row r="13" spans="1:13" x14ac:dyDescent="0.3">
      <c r="A13" s="5"/>
      <c r="B13" s="5"/>
      <c r="C13" s="5"/>
      <c r="D13" s="5"/>
      <c r="E13" s="5"/>
      <c r="F13" s="5"/>
      <c r="G13" s="5"/>
      <c r="H13" s="5" t="str">
        <f t="shared" si="0"/>
        <v xml:space="preserve"> </v>
      </c>
      <c r="I13" s="5"/>
      <c r="J13" s="5"/>
      <c r="K13" s="5"/>
      <c r="L13" s="5"/>
      <c r="M13" s="5"/>
    </row>
    <row r="14" spans="1:13" x14ac:dyDescent="0.3">
      <c r="A14" s="5"/>
      <c r="B14" s="5"/>
      <c r="C14" s="5"/>
      <c r="D14" s="5"/>
      <c r="E14" s="5"/>
      <c r="F14" s="5"/>
      <c r="G14" s="5"/>
      <c r="H14" s="5" t="str">
        <f t="shared" si="0"/>
        <v xml:space="preserve"> </v>
      </c>
      <c r="I14" s="5"/>
      <c r="J14" s="5"/>
      <c r="K14" s="5"/>
      <c r="L14" s="5"/>
      <c r="M14" s="5"/>
    </row>
    <row r="15" spans="1:13" x14ac:dyDescent="0.3">
      <c r="A15" s="5"/>
      <c r="B15" s="5"/>
      <c r="C15" s="5"/>
      <c r="D15" s="5"/>
      <c r="E15" s="5"/>
      <c r="F15" s="5"/>
      <c r="G15" s="5"/>
      <c r="H15" s="5" t="str">
        <f t="shared" si="0"/>
        <v xml:space="preserve"> </v>
      </c>
      <c r="I15" s="5"/>
      <c r="J15" s="5"/>
      <c r="K15" s="5"/>
      <c r="L15" s="5"/>
      <c r="M15" s="5"/>
    </row>
    <row r="16" spans="1:13" x14ac:dyDescent="0.3">
      <c r="A16" s="5"/>
      <c r="B16" s="5"/>
      <c r="C16" s="5"/>
      <c r="D16" s="5"/>
      <c r="E16" s="5"/>
      <c r="F16" s="5"/>
      <c r="G16" s="5"/>
      <c r="H16" s="5" t="str">
        <f t="shared" si="0"/>
        <v xml:space="preserve"> </v>
      </c>
      <c r="I16" s="5"/>
      <c r="J16" s="5"/>
      <c r="K16" s="5"/>
      <c r="L16" s="5"/>
      <c r="M16" s="5"/>
    </row>
    <row r="17" spans="1:13" x14ac:dyDescent="0.3">
      <c r="A17" s="5"/>
      <c r="B17" s="5"/>
      <c r="C17" s="5"/>
      <c r="D17" s="5"/>
      <c r="E17" s="5"/>
      <c r="F17" s="5"/>
      <c r="G17" s="5"/>
      <c r="H17" s="5" t="str">
        <f t="shared" si="0"/>
        <v xml:space="preserve"> </v>
      </c>
      <c r="I17" s="5"/>
      <c r="J17" s="5"/>
      <c r="K17" s="5"/>
      <c r="L17" s="5"/>
      <c r="M17" s="5"/>
    </row>
    <row r="18" spans="1:13" x14ac:dyDescent="0.3">
      <c r="A18" s="5"/>
      <c r="B18" s="5"/>
      <c r="C18" s="5"/>
      <c r="D18" s="5"/>
      <c r="E18" s="5"/>
      <c r="F18" s="5"/>
      <c r="G18" s="5"/>
      <c r="H18" s="5" t="str">
        <f t="shared" si="0"/>
        <v xml:space="preserve"> </v>
      </c>
      <c r="I18" s="5"/>
      <c r="J18" s="5"/>
      <c r="K18" s="5"/>
      <c r="L18" s="5"/>
      <c r="M18" s="5"/>
    </row>
    <row r="19" spans="1:13" x14ac:dyDescent="0.3">
      <c r="A19" s="5"/>
      <c r="B19" s="5"/>
      <c r="C19" s="5"/>
      <c r="D19" s="5"/>
      <c r="E19" s="5"/>
      <c r="F19" s="5"/>
      <c r="G19" s="5"/>
      <c r="H19" s="5" t="str">
        <f t="shared" si="0"/>
        <v xml:space="preserve"> </v>
      </c>
      <c r="I19" s="5"/>
      <c r="J19" s="5"/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5"/>
      <c r="G20" s="5"/>
      <c r="H20" s="5" t="str">
        <f t="shared" si="0"/>
        <v xml:space="preserve"> </v>
      </c>
      <c r="I20" s="5"/>
      <c r="J20" s="5"/>
      <c r="K20" s="5"/>
      <c r="L20" s="5"/>
      <c r="M20" s="5"/>
    </row>
    <row r="21" spans="1:13" x14ac:dyDescent="0.3">
      <c r="A21" s="5"/>
      <c r="B21" s="5"/>
      <c r="C21" s="5"/>
      <c r="D21" s="5"/>
      <c r="E21" s="5"/>
      <c r="F21" s="5"/>
      <c r="G21" s="5"/>
      <c r="H21" s="5" t="str">
        <f t="shared" si="0"/>
        <v xml:space="preserve"> </v>
      </c>
      <c r="I21" s="5"/>
      <c r="J21" s="5"/>
      <c r="K21" s="5"/>
      <c r="L21" s="5"/>
      <c r="M21" s="5"/>
    </row>
    <row r="22" spans="1:13" x14ac:dyDescent="0.3">
      <c r="A22" s="5"/>
      <c r="B22" s="5"/>
      <c r="C22" s="5"/>
      <c r="D22" s="5"/>
      <c r="E22" s="5"/>
      <c r="F22" s="5"/>
      <c r="G22" s="5"/>
      <c r="H22" s="5" t="str">
        <f t="shared" si="0"/>
        <v xml:space="preserve"> </v>
      </c>
      <c r="I22" s="5"/>
      <c r="J22" s="5"/>
      <c r="K22" s="5"/>
      <c r="L22" s="5"/>
      <c r="M22" s="5"/>
    </row>
    <row r="23" spans="1:13" x14ac:dyDescent="0.3">
      <c r="A23" s="5"/>
      <c r="B23" s="5"/>
      <c r="C23" s="5"/>
      <c r="D23" s="5"/>
      <c r="E23" s="5"/>
      <c r="F23" s="5"/>
      <c r="G23" s="5"/>
      <c r="H23" s="5" t="str">
        <f t="shared" si="0"/>
        <v xml:space="preserve"> </v>
      </c>
      <c r="I23" s="5"/>
      <c r="J23" s="5"/>
      <c r="K23" s="5"/>
      <c r="L23" s="5"/>
      <c r="M23" s="5"/>
    </row>
    <row r="24" spans="1:13" x14ac:dyDescent="0.3">
      <c r="A24" s="5"/>
      <c r="B24" s="5"/>
      <c r="C24" s="5"/>
      <c r="D24" s="5"/>
      <c r="E24" s="5"/>
      <c r="F24" s="5"/>
      <c r="G24" s="5"/>
      <c r="H24" s="5" t="str">
        <f t="shared" si="0"/>
        <v xml:space="preserve"> </v>
      </c>
      <c r="I24" s="5"/>
      <c r="J24" s="5"/>
      <c r="K24" s="5"/>
      <c r="L24" s="5"/>
      <c r="M24" s="5"/>
    </row>
    <row r="25" spans="1:13" x14ac:dyDescent="0.3">
      <c r="A25" s="5"/>
      <c r="B25" s="5"/>
      <c r="C25" s="5"/>
      <c r="D25" s="5"/>
      <c r="E25" s="5"/>
      <c r="F25" s="5"/>
      <c r="G25" s="5"/>
      <c r="H25" s="5" t="str">
        <f t="shared" si="0"/>
        <v xml:space="preserve"> </v>
      </c>
      <c r="I25" s="5"/>
      <c r="J25" s="5"/>
      <c r="K25" s="5"/>
      <c r="L25" s="5"/>
      <c r="M25" s="5"/>
    </row>
    <row r="26" spans="1:13" x14ac:dyDescent="0.3">
      <c r="A26" s="5"/>
      <c r="B26" s="5"/>
      <c r="C26" s="5"/>
      <c r="D26" s="5"/>
      <c r="E26" s="5"/>
      <c r="F26" s="5"/>
      <c r="G26" s="5"/>
      <c r="H26" s="5" t="str">
        <f t="shared" si="0"/>
        <v xml:space="preserve"> </v>
      </c>
      <c r="I26" s="5"/>
      <c r="J26" s="5"/>
      <c r="K26" s="5"/>
      <c r="L26" s="5"/>
      <c r="M26" s="5"/>
    </row>
    <row r="27" spans="1:13" x14ac:dyDescent="0.3">
      <c r="A27" s="5"/>
      <c r="B27" s="5"/>
      <c r="C27" s="5"/>
      <c r="D27" s="5"/>
      <c r="E27" s="5"/>
      <c r="F27" s="5"/>
      <c r="G27" s="5"/>
      <c r="H27" s="5" t="str">
        <f t="shared" si="0"/>
        <v xml:space="preserve"> </v>
      </c>
      <c r="I27" s="5"/>
      <c r="J27" s="5"/>
      <c r="K27" s="5"/>
      <c r="L27" s="5"/>
      <c r="M27" s="5"/>
    </row>
    <row r="28" spans="1:13" x14ac:dyDescent="0.3">
      <c r="A28" s="5"/>
      <c r="B28" s="5"/>
      <c r="C28" s="5"/>
      <c r="D28" s="5"/>
      <c r="E28" s="5"/>
      <c r="F28" s="5"/>
      <c r="G28" s="5"/>
      <c r="H28" s="5" t="str">
        <f t="shared" si="0"/>
        <v xml:space="preserve"> </v>
      </c>
      <c r="I28" s="5"/>
      <c r="J28" s="5"/>
      <c r="K28" s="5"/>
      <c r="L28" s="5"/>
      <c r="M28" s="5"/>
    </row>
    <row r="29" spans="1:13" x14ac:dyDescent="0.3">
      <c r="A29" s="5"/>
      <c r="B29" s="5"/>
      <c r="C29" s="5"/>
      <c r="D29" s="5"/>
      <c r="E29" s="5"/>
      <c r="F29" s="5"/>
      <c r="G29" s="5"/>
      <c r="H29" s="5" t="str">
        <f t="shared" si="0"/>
        <v xml:space="preserve"> </v>
      </c>
      <c r="I29" s="5"/>
      <c r="J29" s="5"/>
      <c r="K29" s="5"/>
      <c r="L29" s="5"/>
      <c r="M29" s="5"/>
    </row>
    <row r="30" spans="1:13" x14ac:dyDescent="0.3">
      <c r="A30" s="5"/>
      <c r="B30" s="5"/>
      <c r="C30" s="5"/>
      <c r="D30" s="5"/>
      <c r="E30" s="5"/>
      <c r="F30" s="5"/>
      <c r="G30" s="5"/>
      <c r="H30" s="5" t="str">
        <f t="shared" si="0"/>
        <v xml:space="preserve"> </v>
      </c>
      <c r="I30" s="5"/>
      <c r="J30" s="5"/>
      <c r="K30" s="5"/>
      <c r="L30" s="5"/>
      <c r="M30" s="5"/>
    </row>
    <row r="31" spans="1:13" x14ac:dyDescent="0.3">
      <c r="A31" s="5"/>
      <c r="B31" s="5"/>
      <c r="C31" s="5"/>
      <c r="D31" s="5"/>
      <c r="E31" s="5"/>
      <c r="F31" s="5"/>
      <c r="G31" s="5"/>
      <c r="H31" s="5" t="str">
        <f t="shared" si="0"/>
        <v xml:space="preserve"> </v>
      </c>
      <c r="I31" s="5"/>
      <c r="J31" s="5"/>
      <c r="K31" s="5"/>
      <c r="L31" s="5"/>
      <c r="M31" s="5"/>
    </row>
    <row r="32" spans="1:13" x14ac:dyDescent="0.3">
      <c r="A32" s="5"/>
      <c r="B32" s="5"/>
      <c r="C32" s="5"/>
      <c r="D32" s="5"/>
      <c r="E32" s="5"/>
      <c r="F32" s="5"/>
      <c r="G32" s="5"/>
      <c r="H32" s="5" t="str">
        <f t="shared" si="0"/>
        <v xml:space="preserve"> </v>
      </c>
      <c r="I32" s="5"/>
      <c r="J32" s="5"/>
      <c r="K32" s="5"/>
      <c r="L32" s="5"/>
      <c r="M32" s="5"/>
    </row>
    <row r="33" spans="1:13" x14ac:dyDescent="0.3">
      <c r="A33" s="5"/>
      <c r="B33" s="5"/>
      <c r="C33" s="5"/>
      <c r="D33" s="5"/>
      <c r="E33" s="5"/>
      <c r="F33" s="5"/>
      <c r="G33" s="5"/>
      <c r="H33" s="5" t="str">
        <f t="shared" si="0"/>
        <v xml:space="preserve"> </v>
      </c>
      <c r="I33" s="5"/>
      <c r="J33" s="5"/>
      <c r="K33" s="5"/>
      <c r="L33" s="5"/>
      <c r="M33" s="5"/>
    </row>
    <row r="34" spans="1:13" x14ac:dyDescent="0.3">
      <c r="A34" s="5"/>
      <c r="B34" s="5"/>
      <c r="C34" s="5"/>
      <c r="D34" s="5"/>
      <c r="E34" s="5"/>
      <c r="F34" s="5"/>
      <c r="G34" s="5"/>
      <c r="H34" s="5" t="str">
        <f t="shared" si="0"/>
        <v xml:space="preserve"> </v>
      </c>
      <c r="I34" s="5"/>
      <c r="J34" s="5"/>
      <c r="K34" s="5"/>
      <c r="L34" s="5"/>
      <c r="M34" s="5"/>
    </row>
    <row r="35" spans="1:13" x14ac:dyDescent="0.3">
      <c r="A35" s="5"/>
      <c r="B35" s="5"/>
      <c r="C35" s="5"/>
      <c r="D35" s="5"/>
      <c r="E35" s="5"/>
      <c r="F35" s="5"/>
      <c r="G35" s="5"/>
      <c r="H35" s="5" t="str">
        <f t="shared" si="0"/>
        <v xml:space="preserve"> </v>
      </c>
      <c r="I35" s="5"/>
      <c r="J35" s="5"/>
      <c r="K35" s="5"/>
      <c r="L35" s="5"/>
      <c r="M35" s="5"/>
    </row>
    <row r="36" spans="1:13" x14ac:dyDescent="0.3">
      <c r="A36" s="5"/>
      <c r="B36" s="5"/>
      <c r="C36" s="5"/>
      <c r="D36" s="5"/>
      <c r="E36" s="5"/>
      <c r="F36" s="5"/>
      <c r="G36" s="5"/>
      <c r="H36" s="5" t="str">
        <f t="shared" si="0"/>
        <v xml:space="preserve"> </v>
      </c>
      <c r="I36" s="5"/>
      <c r="J36" s="5"/>
      <c r="K36" s="5"/>
      <c r="L36" s="5"/>
      <c r="M36" s="5"/>
    </row>
    <row r="37" spans="1:13" x14ac:dyDescent="0.3">
      <c r="A37" s="5"/>
      <c r="B37" s="5"/>
      <c r="C37" s="5"/>
      <c r="D37" s="5"/>
      <c r="E37" s="5"/>
      <c r="F37" s="5"/>
      <c r="G37" s="5"/>
      <c r="H37" s="5" t="str">
        <f t="shared" si="0"/>
        <v xml:space="preserve"> </v>
      </c>
      <c r="I37" s="5"/>
      <c r="J37" s="5"/>
      <c r="K37" s="5"/>
      <c r="L37" s="5"/>
      <c r="M37" s="5"/>
    </row>
    <row r="38" spans="1:13" x14ac:dyDescent="0.3">
      <c r="A38" s="5"/>
      <c r="B38" s="5"/>
      <c r="C38" s="5"/>
      <c r="D38" s="5"/>
      <c r="E38" s="5"/>
      <c r="F38" s="5"/>
      <c r="G38" s="5"/>
      <c r="H38" s="5" t="str">
        <f t="shared" si="0"/>
        <v xml:space="preserve"> </v>
      </c>
      <c r="I38" s="5"/>
      <c r="J38" s="5"/>
      <c r="K38" s="5"/>
      <c r="L38" s="5"/>
      <c r="M38" s="5"/>
    </row>
    <row r="39" spans="1:13" x14ac:dyDescent="0.3">
      <c r="A39" s="5"/>
      <c r="B39" s="5"/>
      <c r="C39" s="5"/>
      <c r="D39" s="5"/>
      <c r="E39" s="5"/>
      <c r="F39" s="5"/>
      <c r="G39" s="5"/>
      <c r="H39" s="5" t="str">
        <f t="shared" si="0"/>
        <v xml:space="preserve"> </v>
      </c>
      <c r="I39" s="5"/>
      <c r="J39" s="5"/>
      <c r="K39" s="5"/>
      <c r="L39" s="5"/>
      <c r="M39" s="5"/>
    </row>
    <row r="40" spans="1:13" x14ac:dyDescent="0.3">
      <c r="A40" s="5"/>
      <c r="B40" s="5"/>
      <c r="C40" s="5"/>
      <c r="D40" s="5"/>
      <c r="E40" s="5"/>
      <c r="F40" s="5"/>
      <c r="G40" s="5"/>
      <c r="H40" s="5" t="str">
        <f t="shared" si="0"/>
        <v xml:space="preserve"> </v>
      </c>
      <c r="I40" s="5"/>
      <c r="J40" s="5"/>
      <c r="K40" s="5"/>
      <c r="L40" s="5"/>
      <c r="M40" s="5"/>
    </row>
    <row r="41" spans="1:13" x14ac:dyDescent="0.3">
      <c r="A41" s="5"/>
      <c r="B41" s="5"/>
      <c r="C41" s="5"/>
      <c r="D41" s="5"/>
      <c r="E41" s="5"/>
      <c r="F41" s="5"/>
      <c r="G41" s="5"/>
      <c r="H41" s="5" t="str">
        <f t="shared" si="0"/>
        <v xml:space="preserve"> </v>
      </c>
      <c r="I41" s="5"/>
      <c r="J41" s="5"/>
      <c r="K41" s="5"/>
      <c r="L41" s="5"/>
      <c r="M41" s="5"/>
    </row>
    <row r="42" spans="1:13" x14ac:dyDescent="0.3">
      <c r="A42" s="5"/>
      <c r="B42" s="5"/>
      <c r="C42" s="5"/>
      <c r="D42" s="5"/>
      <c r="E42" s="5"/>
      <c r="F42" s="5"/>
      <c r="G42" s="5"/>
      <c r="H42" s="5" t="str">
        <f t="shared" si="0"/>
        <v xml:space="preserve"> </v>
      </c>
      <c r="I42" s="5"/>
      <c r="J42" s="5"/>
      <c r="K42" s="5"/>
      <c r="L42" s="5"/>
      <c r="M42" s="5"/>
    </row>
    <row r="43" spans="1:13" x14ac:dyDescent="0.3">
      <c r="A43" s="5"/>
      <c r="B43" s="5"/>
      <c r="C43" s="5"/>
      <c r="D43" s="5"/>
      <c r="E43" s="5"/>
      <c r="F43" s="5"/>
      <c r="G43" s="5"/>
      <c r="H43" s="5" t="str">
        <f t="shared" si="0"/>
        <v xml:space="preserve"> </v>
      </c>
      <c r="I43" s="5"/>
      <c r="J43" s="5"/>
      <c r="K43" s="5"/>
      <c r="L43" s="5"/>
      <c r="M43" s="5"/>
    </row>
    <row r="44" spans="1:13" x14ac:dyDescent="0.3">
      <c r="A44" s="5"/>
      <c r="B44" s="5"/>
      <c r="C44" s="5"/>
      <c r="D44" s="5"/>
      <c r="E44" s="5"/>
      <c r="F44" s="5"/>
      <c r="G44" s="5"/>
      <c r="H44" s="5" t="str">
        <f t="shared" si="0"/>
        <v xml:space="preserve"> </v>
      </c>
      <c r="I44" s="5"/>
      <c r="J44" s="5"/>
      <c r="K44" s="5"/>
      <c r="L44" s="5"/>
      <c r="M44" s="5"/>
    </row>
    <row r="45" spans="1:13" x14ac:dyDescent="0.3">
      <c r="A45" s="5"/>
      <c r="B45" s="5"/>
      <c r="C45" s="5"/>
      <c r="D45" s="5"/>
      <c r="E45" s="5"/>
      <c r="F45" s="5"/>
      <c r="G45" s="5"/>
      <c r="H45" s="5" t="str">
        <f t="shared" si="0"/>
        <v xml:space="preserve"> </v>
      </c>
      <c r="I45" s="5"/>
      <c r="J45" s="5"/>
      <c r="K45" s="5"/>
      <c r="L45" s="5"/>
      <c r="M45" s="5"/>
    </row>
    <row r="46" spans="1:13" x14ac:dyDescent="0.3">
      <c r="A46" s="5"/>
      <c r="B46" s="5"/>
      <c r="C46" s="5"/>
      <c r="D46" s="5"/>
      <c r="E46" s="5"/>
      <c r="F46" s="5"/>
      <c r="G46" s="5"/>
      <c r="H46" s="5" t="str">
        <f t="shared" si="0"/>
        <v xml:space="preserve"> </v>
      </c>
      <c r="I46" s="5"/>
      <c r="J46" s="5"/>
      <c r="K46" s="5"/>
      <c r="L46" s="5"/>
      <c r="M46" s="5"/>
    </row>
    <row r="47" spans="1:13" x14ac:dyDescent="0.3">
      <c r="A47" s="5"/>
      <c r="B47" s="5"/>
      <c r="C47" s="5"/>
      <c r="D47" s="5"/>
      <c r="E47" s="5"/>
      <c r="F47" s="5"/>
      <c r="G47" s="5"/>
      <c r="H47" s="5" t="str">
        <f t="shared" si="0"/>
        <v xml:space="preserve"> </v>
      </c>
      <c r="I47" s="5"/>
      <c r="J47" s="5"/>
      <c r="K47" s="5"/>
      <c r="L47" s="5"/>
      <c r="M47" s="5"/>
    </row>
    <row r="48" spans="1:13" x14ac:dyDescent="0.3">
      <c r="A48" s="5"/>
      <c r="B48" s="5"/>
      <c r="C48" s="5"/>
      <c r="D48" s="5"/>
      <c r="E48" s="5"/>
      <c r="F48" s="5"/>
      <c r="G48" s="5"/>
      <c r="H48" s="5" t="str">
        <f t="shared" si="0"/>
        <v xml:space="preserve"> </v>
      </c>
      <c r="I48" s="5"/>
      <c r="J48" s="5"/>
      <c r="K48" s="5"/>
      <c r="L48" s="5"/>
      <c r="M48" s="5"/>
    </row>
    <row r="49" spans="1:13" x14ac:dyDescent="0.3">
      <c r="A49" s="5"/>
      <c r="B49" s="5"/>
      <c r="C49" s="5"/>
      <c r="D49" s="5"/>
      <c r="E49" s="5"/>
      <c r="F49" s="5"/>
      <c r="G49" s="5"/>
      <c r="H49" s="5" t="str">
        <f t="shared" si="0"/>
        <v xml:space="preserve"> </v>
      </c>
      <c r="I49" s="5"/>
      <c r="J49" s="5"/>
      <c r="K49" s="5"/>
      <c r="L49" s="5"/>
      <c r="M49" s="5"/>
    </row>
    <row r="50" spans="1:13" x14ac:dyDescent="0.3">
      <c r="A50" s="5"/>
      <c r="B50" s="5"/>
      <c r="C50" s="5"/>
      <c r="D50" s="5"/>
      <c r="E50" s="5"/>
      <c r="F50" s="5"/>
      <c r="G50" s="5"/>
      <c r="H50" s="5" t="str">
        <f t="shared" si="0"/>
        <v xml:space="preserve"> </v>
      </c>
      <c r="I50" s="5"/>
      <c r="J50" s="5"/>
      <c r="K50" s="5"/>
      <c r="L50" s="5"/>
      <c r="M50" s="5"/>
    </row>
    <row r="51" spans="1:13" x14ac:dyDescent="0.3">
      <c r="A51" s="5"/>
      <c r="B51" s="5"/>
      <c r="C51" s="5"/>
      <c r="D51" s="5"/>
      <c r="E51" s="5"/>
      <c r="F51" s="5"/>
      <c r="G51" s="5"/>
      <c r="H51" s="5" t="str">
        <f t="shared" si="0"/>
        <v xml:space="preserve"> </v>
      </c>
      <c r="I51" s="5"/>
      <c r="J51" s="5"/>
      <c r="K51" s="5"/>
      <c r="L51" s="5"/>
      <c r="M51" s="5"/>
    </row>
    <row r="52" spans="1:13" x14ac:dyDescent="0.3">
      <c r="A52" s="5"/>
      <c r="B52" s="5"/>
      <c r="C52" s="5"/>
      <c r="D52" s="5"/>
      <c r="E52" s="5"/>
      <c r="F52" s="5"/>
      <c r="G52" s="5"/>
      <c r="H52" s="5" t="str">
        <f t="shared" si="0"/>
        <v xml:space="preserve"> </v>
      </c>
      <c r="I52" s="5"/>
      <c r="J52" s="5"/>
      <c r="K52" s="5"/>
      <c r="L52" s="5"/>
      <c r="M52" s="5"/>
    </row>
    <row r="53" spans="1:13" x14ac:dyDescent="0.3">
      <c r="A53" s="5"/>
      <c r="B53" s="5"/>
      <c r="C53" s="5"/>
      <c r="D53" s="5"/>
      <c r="E53" s="5"/>
      <c r="F53" s="5"/>
      <c r="G53" s="5"/>
      <c r="H53" s="5" t="str">
        <f t="shared" si="0"/>
        <v xml:space="preserve"> </v>
      </c>
      <c r="I53" s="5"/>
      <c r="J53" s="5"/>
      <c r="K53" s="5"/>
      <c r="L53" s="5"/>
      <c r="M53" s="5"/>
    </row>
    <row r="54" spans="1:13" x14ac:dyDescent="0.3">
      <c r="A54" s="5"/>
      <c r="B54" s="5"/>
      <c r="C54" s="5"/>
      <c r="D54" s="5"/>
      <c r="E54" s="5"/>
      <c r="F54" s="5"/>
      <c r="G54" s="5"/>
      <c r="H54" s="5" t="str">
        <f t="shared" si="0"/>
        <v xml:space="preserve"> </v>
      </c>
      <c r="I54" s="5"/>
      <c r="J54" s="5"/>
      <c r="K54" s="5"/>
      <c r="L54" s="5"/>
      <c r="M54" s="5"/>
    </row>
    <row r="55" spans="1:13" x14ac:dyDescent="0.3">
      <c r="A55" s="5"/>
      <c r="B55" s="5"/>
      <c r="C55" s="5"/>
      <c r="D55" s="5"/>
      <c r="E55" s="5"/>
      <c r="F55" s="5"/>
      <c r="G55" s="5"/>
      <c r="H55" s="5" t="str">
        <f t="shared" si="0"/>
        <v xml:space="preserve"> </v>
      </c>
      <c r="I55" s="5"/>
      <c r="J55" s="5"/>
      <c r="K55" s="5"/>
      <c r="L55" s="5"/>
      <c r="M55" s="5"/>
    </row>
    <row r="56" spans="1:13" x14ac:dyDescent="0.3">
      <c r="A56" s="5"/>
      <c r="B56" s="5"/>
      <c r="C56" s="5"/>
      <c r="D56" s="5"/>
      <c r="E56" s="5"/>
      <c r="F56" s="5"/>
      <c r="G56" s="5"/>
      <c r="H56" s="5" t="str">
        <f t="shared" si="0"/>
        <v xml:space="preserve"> </v>
      </c>
      <c r="I56" s="5"/>
      <c r="J56" s="5"/>
      <c r="K56" s="5"/>
      <c r="L56" s="5"/>
      <c r="M56" s="5"/>
    </row>
    <row r="57" spans="1:13" x14ac:dyDescent="0.3">
      <c r="A57" s="5"/>
      <c r="B57" s="5"/>
      <c r="C57" s="5"/>
      <c r="D57" s="5"/>
      <c r="E57" s="5"/>
      <c r="F57" s="5"/>
      <c r="G57" s="5"/>
      <c r="H57" s="5" t="str">
        <f t="shared" si="0"/>
        <v xml:space="preserve"> </v>
      </c>
      <c r="I57" s="5"/>
      <c r="J57" s="5"/>
      <c r="K57" s="5"/>
      <c r="L57" s="5"/>
      <c r="M57" s="5"/>
    </row>
    <row r="58" spans="1:13" x14ac:dyDescent="0.3">
      <c r="A58" s="5"/>
      <c r="B58" s="5"/>
      <c r="C58" s="5"/>
      <c r="D58" s="5"/>
      <c r="E58" s="5"/>
      <c r="F58" s="5"/>
      <c r="G58" s="5"/>
      <c r="H58" s="5" t="str">
        <f t="shared" si="0"/>
        <v xml:space="preserve"> </v>
      </c>
      <c r="I58" s="5"/>
      <c r="J58" s="5"/>
      <c r="K58" s="5"/>
      <c r="L58" s="5"/>
      <c r="M58" s="5"/>
    </row>
    <row r="59" spans="1:13" x14ac:dyDescent="0.3">
      <c r="A59" s="5"/>
      <c r="B59" s="5"/>
      <c r="C59" s="5"/>
      <c r="D59" s="5"/>
      <c r="E59" s="5"/>
      <c r="F59" s="5"/>
      <c r="G59" s="5"/>
      <c r="H59" s="5" t="str">
        <f t="shared" si="0"/>
        <v xml:space="preserve"> </v>
      </c>
      <c r="I59" s="5"/>
      <c r="J59" s="5"/>
      <c r="K59" s="5"/>
      <c r="L59" s="5"/>
      <c r="M59" s="5"/>
    </row>
    <row r="60" spans="1:13" x14ac:dyDescent="0.3">
      <c r="A60" s="5"/>
      <c r="B60" s="5"/>
      <c r="C60" s="5"/>
      <c r="D60" s="5"/>
      <c r="E60" s="5"/>
      <c r="F60" s="5"/>
      <c r="G60" s="5"/>
      <c r="H60" s="5" t="str">
        <f t="shared" si="0"/>
        <v xml:space="preserve"> </v>
      </c>
      <c r="I60" s="5"/>
      <c r="J60" s="5"/>
      <c r="K60" s="5"/>
      <c r="L60" s="5"/>
      <c r="M60" s="5"/>
    </row>
    <row r="61" spans="1:13" x14ac:dyDescent="0.3">
      <c r="A61" s="5"/>
      <c r="B61" s="5"/>
      <c r="C61" s="5"/>
      <c r="D61" s="5"/>
      <c r="E61" s="5"/>
      <c r="F61" s="5"/>
      <c r="G61" s="5"/>
      <c r="H61" s="5" t="str">
        <f t="shared" si="0"/>
        <v xml:space="preserve"> </v>
      </c>
      <c r="I61" s="5"/>
      <c r="J61" s="5"/>
      <c r="K61" s="5"/>
      <c r="L61" s="5"/>
      <c r="M61" s="5"/>
    </row>
    <row r="62" spans="1:13" x14ac:dyDescent="0.3">
      <c r="A62" s="5"/>
      <c r="B62" s="5"/>
      <c r="C62" s="5"/>
      <c r="D62" s="5"/>
      <c r="E62" s="5"/>
      <c r="F62" s="5"/>
      <c r="G62" s="5"/>
      <c r="H62" s="5" t="str">
        <f t="shared" si="0"/>
        <v xml:space="preserve"> </v>
      </c>
      <c r="I62" s="5"/>
      <c r="J62" s="5"/>
      <c r="K62" s="5"/>
      <c r="L62" s="5"/>
      <c r="M62" s="5"/>
    </row>
    <row r="63" spans="1:13" x14ac:dyDescent="0.3">
      <c r="A63" s="5"/>
      <c r="B63" s="5"/>
      <c r="C63" s="5"/>
      <c r="D63" s="5"/>
      <c r="E63" s="5"/>
      <c r="F63" s="5"/>
      <c r="G63" s="5"/>
      <c r="H63" s="5" t="str">
        <f t="shared" si="0"/>
        <v xml:space="preserve"> </v>
      </c>
      <c r="I63" s="5"/>
      <c r="J63" s="5"/>
      <c r="K63" s="5"/>
      <c r="L63" s="5"/>
      <c r="M63" s="5"/>
    </row>
    <row r="64" spans="1:13" x14ac:dyDescent="0.3">
      <c r="A64" s="5"/>
      <c r="B64" s="5"/>
      <c r="C64" s="5"/>
      <c r="D64" s="5"/>
      <c r="E64" s="5"/>
      <c r="F64" s="5"/>
      <c r="G64" s="5"/>
      <c r="H64" s="5" t="str">
        <f t="shared" si="0"/>
        <v xml:space="preserve"> </v>
      </c>
      <c r="I64" s="5"/>
      <c r="J64" s="5"/>
      <c r="K64" s="5"/>
      <c r="L64" s="5"/>
      <c r="M64" s="5"/>
    </row>
    <row r="65" spans="1:13" x14ac:dyDescent="0.3">
      <c r="A65" s="5"/>
      <c r="B65" s="5"/>
      <c r="C65" s="5"/>
      <c r="D65" s="5"/>
      <c r="E65" s="5"/>
      <c r="F65" s="5"/>
      <c r="G65" s="5"/>
      <c r="H65" s="5" t="str">
        <f t="shared" si="0"/>
        <v xml:space="preserve"> </v>
      </c>
      <c r="I65" s="5"/>
      <c r="J65" s="5"/>
      <c r="K65" s="5"/>
      <c r="L65" s="5"/>
      <c r="M65" s="5"/>
    </row>
    <row r="66" spans="1:13" x14ac:dyDescent="0.3">
      <c r="A66" s="5"/>
      <c r="B66" s="5"/>
      <c r="C66" s="5"/>
      <c r="D66" s="5"/>
      <c r="E66" s="5"/>
      <c r="F66" s="5"/>
      <c r="G66" s="5"/>
      <c r="H66" s="5" t="str">
        <f t="shared" si="0"/>
        <v xml:space="preserve"> </v>
      </c>
      <c r="I66" s="5"/>
      <c r="J66" s="5"/>
      <c r="K66" s="5"/>
      <c r="L66" s="5"/>
      <c r="M66" s="5"/>
    </row>
    <row r="67" spans="1:13" x14ac:dyDescent="0.3">
      <c r="A67" s="5"/>
      <c r="B67" s="5"/>
      <c r="C67" s="5"/>
      <c r="D67" s="5"/>
      <c r="E67" s="5"/>
      <c r="F67" s="5"/>
      <c r="G67" s="5"/>
      <c r="H67" s="5" t="str">
        <f t="shared" ref="H67:H101" si="1">_xlfn.SWITCH($F67, "Low",_xlfn.SWITCH($G67,"Low","Low","Medium","Low","High","Medium"),"Medium",_xlfn.SWITCH($G67,"Low","Low","Medium","Medium","High","High"),"High",_xlfn.SWITCH($G67,"Low","Medium","Medium","High","High", "High"), " ")</f>
        <v xml:space="preserve"> </v>
      </c>
      <c r="I67" s="5"/>
      <c r="J67" s="5"/>
      <c r="K67" s="5"/>
      <c r="L67" s="5"/>
      <c r="M67" s="5"/>
    </row>
    <row r="68" spans="1:13" x14ac:dyDescent="0.3">
      <c r="A68" s="5"/>
      <c r="B68" s="5"/>
      <c r="C68" s="5"/>
      <c r="D68" s="5"/>
      <c r="E68" s="5"/>
      <c r="F68" s="5"/>
      <c r="G68" s="5"/>
      <c r="H68" s="5" t="str">
        <f t="shared" si="1"/>
        <v xml:space="preserve"> </v>
      </c>
      <c r="I68" s="5"/>
      <c r="J68" s="5"/>
      <c r="K68" s="5"/>
      <c r="L68" s="5"/>
      <c r="M68" s="5"/>
    </row>
    <row r="69" spans="1:13" x14ac:dyDescent="0.3">
      <c r="A69" s="5"/>
      <c r="B69" s="5"/>
      <c r="C69" s="5"/>
      <c r="D69" s="5"/>
      <c r="E69" s="5"/>
      <c r="F69" s="5"/>
      <c r="G69" s="5"/>
      <c r="H69" s="5" t="str">
        <f t="shared" si="1"/>
        <v xml:space="preserve"> </v>
      </c>
      <c r="I69" s="5"/>
      <c r="J69" s="5"/>
      <c r="K69" s="5"/>
      <c r="L69" s="5"/>
      <c r="M69" s="5"/>
    </row>
    <row r="70" spans="1:13" x14ac:dyDescent="0.3">
      <c r="A70" s="5"/>
      <c r="B70" s="5"/>
      <c r="C70" s="5"/>
      <c r="D70" s="5"/>
      <c r="E70" s="5"/>
      <c r="F70" s="5"/>
      <c r="G70" s="5"/>
      <c r="H70" s="5" t="str">
        <f t="shared" si="1"/>
        <v xml:space="preserve"> </v>
      </c>
      <c r="I70" s="5"/>
      <c r="J70" s="5"/>
      <c r="K70" s="5"/>
      <c r="L70" s="5"/>
      <c r="M70" s="5"/>
    </row>
    <row r="71" spans="1:13" x14ac:dyDescent="0.3">
      <c r="A71" s="5"/>
      <c r="B71" s="5"/>
      <c r="C71" s="5"/>
      <c r="D71" s="5"/>
      <c r="E71" s="5"/>
      <c r="F71" s="5"/>
      <c r="G71" s="5"/>
      <c r="H71" s="5" t="str">
        <f t="shared" si="1"/>
        <v xml:space="preserve"> </v>
      </c>
      <c r="I71" s="5"/>
      <c r="J71" s="5"/>
      <c r="K71" s="5"/>
      <c r="L71" s="5"/>
      <c r="M71" s="5"/>
    </row>
    <row r="72" spans="1:13" x14ac:dyDescent="0.3">
      <c r="A72" s="5"/>
      <c r="B72" s="5"/>
      <c r="C72" s="5"/>
      <c r="D72" s="5"/>
      <c r="E72" s="5"/>
      <c r="F72" s="5"/>
      <c r="G72" s="5"/>
      <c r="H72" s="5" t="str">
        <f t="shared" si="1"/>
        <v xml:space="preserve"> </v>
      </c>
      <c r="I72" s="5"/>
      <c r="J72" s="5"/>
      <c r="K72" s="5"/>
      <c r="L72" s="5"/>
      <c r="M72" s="5"/>
    </row>
    <row r="73" spans="1:13" x14ac:dyDescent="0.3">
      <c r="A73" s="5"/>
      <c r="B73" s="5"/>
      <c r="C73" s="5"/>
      <c r="D73" s="5"/>
      <c r="E73" s="5"/>
      <c r="F73" s="5"/>
      <c r="G73" s="5"/>
      <c r="H73" s="5" t="str">
        <f t="shared" si="1"/>
        <v xml:space="preserve"> </v>
      </c>
      <c r="I73" s="5"/>
      <c r="J73" s="5"/>
      <c r="K73" s="5"/>
      <c r="L73" s="5"/>
      <c r="M73" s="5"/>
    </row>
    <row r="74" spans="1:13" x14ac:dyDescent="0.3">
      <c r="A74" s="5"/>
      <c r="B74" s="5"/>
      <c r="C74" s="5"/>
      <c r="D74" s="5"/>
      <c r="E74" s="5"/>
      <c r="F74" s="5"/>
      <c r="G74" s="5"/>
      <c r="H74" s="5" t="str">
        <f t="shared" si="1"/>
        <v xml:space="preserve"> </v>
      </c>
      <c r="I74" s="5"/>
      <c r="J74" s="5"/>
      <c r="K74" s="5"/>
      <c r="L74" s="5"/>
      <c r="M74" s="5"/>
    </row>
    <row r="75" spans="1:13" x14ac:dyDescent="0.3">
      <c r="A75" s="5"/>
      <c r="B75" s="5"/>
      <c r="C75" s="5"/>
      <c r="D75" s="5"/>
      <c r="E75" s="5"/>
      <c r="F75" s="5"/>
      <c r="G75" s="5"/>
      <c r="H75" s="5" t="str">
        <f t="shared" si="1"/>
        <v xml:space="preserve"> </v>
      </c>
      <c r="I75" s="5"/>
      <c r="J75" s="5"/>
      <c r="K75" s="5"/>
      <c r="L75" s="5"/>
      <c r="M75" s="5"/>
    </row>
    <row r="76" spans="1:13" x14ac:dyDescent="0.3">
      <c r="A76" s="5"/>
      <c r="B76" s="5"/>
      <c r="C76" s="5"/>
      <c r="D76" s="5"/>
      <c r="E76" s="5"/>
      <c r="F76" s="5"/>
      <c r="G76" s="5"/>
      <c r="H76" s="5" t="str">
        <f t="shared" si="1"/>
        <v xml:space="preserve"> </v>
      </c>
      <c r="I76" s="5"/>
      <c r="J76" s="5"/>
      <c r="K76" s="5"/>
      <c r="L76" s="5"/>
      <c r="M76" s="5"/>
    </row>
    <row r="77" spans="1:13" x14ac:dyDescent="0.3">
      <c r="A77" s="5"/>
      <c r="B77" s="5"/>
      <c r="C77" s="5"/>
      <c r="D77" s="5"/>
      <c r="E77" s="5"/>
      <c r="F77" s="5"/>
      <c r="G77" s="5"/>
      <c r="H77" s="5" t="str">
        <f t="shared" si="1"/>
        <v xml:space="preserve"> </v>
      </c>
      <c r="I77" s="5"/>
      <c r="J77" s="5"/>
      <c r="K77" s="5"/>
      <c r="L77" s="5"/>
      <c r="M77" s="5"/>
    </row>
    <row r="78" spans="1:13" x14ac:dyDescent="0.3">
      <c r="A78" s="5"/>
      <c r="B78" s="5"/>
      <c r="C78" s="5"/>
      <c r="D78" s="5"/>
      <c r="E78" s="5"/>
      <c r="F78" s="5"/>
      <c r="G78" s="5"/>
      <c r="H78" s="5" t="str">
        <f t="shared" si="1"/>
        <v xml:space="preserve"> </v>
      </c>
      <c r="I78" s="5"/>
      <c r="J78" s="5"/>
      <c r="K78" s="5"/>
      <c r="L78" s="5"/>
      <c r="M78" s="5"/>
    </row>
    <row r="79" spans="1:13" x14ac:dyDescent="0.3">
      <c r="A79" s="5"/>
      <c r="B79" s="5"/>
      <c r="C79" s="5"/>
      <c r="D79" s="5"/>
      <c r="E79" s="5"/>
      <c r="F79" s="5"/>
      <c r="G79" s="5"/>
      <c r="H79" s="5" t="str">
        <f t="shared" si="1"/>
        <v xml:space="preserve"> </v>
      </c>
      <c r="I79" s="5"/>
      <c r="J79" s="5"/>
      <c r="K79" s="5"/>
      <c r="L79" s="5"/>
      <c r="M79" s="5"/>
    </row>
    <row r="80" spans="1:13" x14ac:dyDescent="0.3">
      <c r="A80" s="5"/>
      <c r="B80" s="5"/>
      <c r="C80" s="5"/>
      <c r="D80" s="5"/>
      <c r="E80" s="5"/>
      <c r="F80" s="5"/>
      <c r="G80" s="5"/>
      <c r="H80" s="5" t="str">
        <f t="shared" si="1"/>
        <v xml:space="preserve"> </v>
      </c>
      <c r="I80" s="5"/>
      <c r="J80" s="5"/>
      <c r="K80" s="5"/>
      <c r="L80" s="5"/>
      <c r="M80" s="5"/>
    </row>
    <row r="81" spans="1:13" x14ac:dyDescent="0.3">
      <c r="A81" s="5"/>
      <c r="B81" s="5"/>
      <c r="C81" s="5"/>
      <c r="D81" s="5"/>
      <c r="E81" s="5"/>
      <c r="F81" s="5"/>
      <c r="G81" s="5"/>
      <c r="H81" s="5" t="str">
        <f t="shared" si="1"/>
        <v xml:space="preserve"> </v>
      </c>
      <c r="I81" s="5"/>
      <c r="J81" s="5"/>
      <c r="K81" s="5"/>
      <c r="L81" s="5"/>
      <c r="M81" s="5"/>
    </row>
    <row r="82" spans="1:13" x14ac:dyDescent="0.3">
      <c r="A82" s="5"/>
      <c r="B82" s="5"/>
      <c r="C82" s="5"/>
      <c r="D82" s="5"/>
      <c r="E82" s="5"/>
      <c r="F82" s="5"/>
      <c r="G82" s="5"/>
      <c r="H82" s="5" t="str">
        <f t="shared" si="1"/>
        <v xml:space="preserve"> </v>
      </c>
      <c r="I82" s="5"/>
      <c r="J82" s="5"/>
      <c r="K82" s="5"/>
      <c r="L82" s="5"/>
      <c r="M82" s="5"/>
    </row>
    <row r="83" spans="1:13" x14ac:dyDescent="0.3">
      <c r="A83" s="5"/>
      <c r="B83" s="5"/>
      <c r="C83" s="5"/>
      <c r="D83" s="5"/>
      <c r="E83" s="5"/>
      <c r="F83" s="5"/>
      <c r="G83" s="5"/>
      <c r="H83" s="5" t="str">
        <f t="shared" si="1"/>
        <v xml:space="preserve"> </v>
      </c>
      <c r="I83" s="5"/>
      <c r="J83" s="5"/>
      <c r="K83" s="5"/>
      <c r="L83" s="5"/>
      <c r="M83" s="5"/>
    </row>
    <row r="84" spans="1:13" x14ac:dyDescent="0.3">
      <c r="A84" s="5"/>
      <c r="B84" s="5"/>
      <c r="C84" s="5"/>
      <c r="D84" s="5"/>
      <c r="E84" s="5"/>
      <c r="F84" s="5"/>
      <c r="G84" s="5"/>
      <c r="H84" s="5" t="str">
        <f t="shared" si="1"/>
        <v xml:space="preserve"> </v>
      </c>
      <c r="I84" s="5"/>
      <c r="J84" s="5"/>
      <c r="K84" s="5"/>
      <c r="L84" s="5"/>
      <c r="M84" s="5"/>
    </row>
    <row r="85" spans="1:13" x14ac:dyDescent="0.3">
      <c r="A85" s="5"/>
      <c r="B85" s="5"/>
      <c r="C85" s="5"/>
      <c r="D85" s="5"/>
      <c r="E85" s="5"/>
      <c r="F85" s="5"/>
      <c r="G85" s="5"/>
      <c r="H85" s="5" t="str">
        <f t="shared" si="1"/>
        <v xml:space="preserve"> </v>
      </c>
      <c r="I85" s="5"/>
      <c r="J85" s="5"/>
      <c r="K85" s="5"/>
      <c r="L85" s="5"/>
      <c r="M85" s="5"/>
    </row>
    <row r="86" spans="1:13" x14ac:dyDescent="0.3">
      <c r="A86" s="5"/>
      <c r="B86" s="5"/>
      <c r="C86" s="5"/>
      <c r="D86" s="5"/>
      <c r="E86" s="5"/>
      <c r="F86" s="5"/>
      <c r="G86" s="5"/>
      <c r="H86" s="5" t="str">
        <f t="shared" si="1"/>
        <v xml:space="preserve"> </v>
      </c>
      <c r="I86" s="5"/>
      <c r="J86" s="5"/>
      <c r="K86" s="5"/>
      <c r="L86" s="5"/>
      <c r="M86" s="5"/>
    </row>
    <row r="87" spans="1:13" x14ac:dyDescent="0.3">
      <c r="A87" s="5"/>
      <c r="B87" s="5"/>
      <c r="C87" s="5"/>
      <c r="D87" s="5"/>
      <c r="E87" s="5"/>
      <c r="F87" s="5"/>
      <c r="G87" s="5"/>
      <c r="H87" s="5" t="str">
        <f t="shared" si="1"/>
        <v xml:space="preserve"> </v>
      </c>
      <c r="I87" s="5"/>
      <c r="J87" s="5"/>
      <c r="K87" s="5"/>
      <c r="L87" s="5"/>
      <c r="M87" s="5"/>
    </row>
    <row r="88" spans="1:13" x14ac:dyDescent="0.3">
      <c r="A88" s="5"/>
      <c r="B88" s="5"/>
      <c r="C88" s="5"/>
      <c r="D88" s="5"/>
      <c r="E88" s="5"/>
      <c r="F88" s="5"/>
      <c r="G88" s="5"/>
      <c r="H88" s="5" t="str">
        <f t="shared" si="1"/>
        <v xml:space="preserve"> </v>
      </c>
      <c r="I88" s="5"/>
      <c r="J88" s="5"/>
      <c r="K88" s="5"/>
      <c r="L88" s="5"/>
      <c r="M88" s="5"/>
    </row>
    <row r="89" spans="1:13" x14ac:dyDescent="0.3">
      <c r="A89" s="5"/>
      <c r="B89" s="5"/>
      <c r="C89" s="5"/>
      <c r="D89" s="5"/>
      <c r="E89" s="5"/>
      <c r="F89" s="5"/>
      <c r="G89" s="5"/>
      <c r="H89" s="5" t="str">
        <f t="shared" si="1"/>
        <v xml:space="preserve"> </v>
      </c>
      <c r="I89" s="5"/>
      <c r="J89" s="5"/>
      <c r="K89" s="5"/>
      <c r="L89" s="5"/>
      <c r="M89" s="5"/>
    </row>
    <row r="90" spans="1:13" x14ac:dyDescent="0.3">
      <c r="A90" s="5"/>
      <c r="B90" s="5"/>
      <c r="C90" s="5"/>
      <c r="D90" s="5"/>
      <c r="E90" s="5"/>
      <c r="F90" s="5"/>
      <c r="G90" s="5"/>
      <c r="H90" s="5" t="str">
        <f t="shared" si="1"/>
        <v xml:space="preserve"> </v>
      </c>
      <c r="I90" s="5"/>
      <c r="J90" s="5"/>
      <c r="K90" s="5"/>
      <c r="L90" s="5"/>
      <c r="M90" s="5"/>
    </row>
    <row r="91" spans="1:13" x14ac:dyDescent="0.3">
      <c r="A91" s="5"/>
      <c r="B91" s="5"/>
      <c r="C91" s="5"/>
      <c r="D91" s="5"/>
      <c r="E91" s="5"/>
      <c r="F91" s="5"/>
      <c r="G91" s="5"/>
      <c r="H91" s="5" t="str">
        <f t="shared" si="1"/>
        <v xml:space="preserve"> </v>
      </c>
      <c r="I91" s="5"/>
      <c r="J91" s="5"/>
      <c r="K91" s="5"/>
      <c r="L91" s="5"/>
      <c r="M91" s="5"/>
    </row>
    <row r="92" spans="1:13" x14ac:dyDescent="0.3">
      <c r="A92" s="5"/>
      <c r="B92" s="5"/>
      <c r="C92" s="5"/>
      <c r="D92" s="5"/>
      <c r="E92" s="5"/>
      <c r="F92" s="5"/>
      <c r="G92" s="5"/>
      <c r="H92" s="5" t="str">
        <f t="shared" si="1"/>
        <v xml:space="preserve"> </v>
      </c>
      <c r="I92" s="5"/>
      <c r="J92" s="5"/>
      <c r="K92" s="5"/>
      <c r="L92" s="5"/>
      <c r="M92" s="5"/>
    </row>
    <row r="93" spans="1:13" x14ac:dyDescent="0.3">
      <c r="A93" s="5"/>
      <c r="B93" s="5"/>
      <c r="C93" s="5"/>
      <c r="D93" s="5"/>
      <c r="E93" s="5"/>
      <c r="F93" s="5"/>
      <c r="G93" s="5"/>
      <c r="H93" s="5" t="str">
        <f t="shared" si="1"/>
        <v xml:space="preserve"> </v>
      </c>
      <c r="I93" s="5"/>
      <c r="J93" s="5"/>
      <c r="K93" s="5"/>
      <c r="L93" s="5"/>
      <c r="M93" s="5"/>
    </row>
    <row r="94" spans="1:13" x14ac:dyDescent="0.3">
      <c r="A94" s="5"/>
      <c r="B94" s="5"/>
      <c r="C94" s="5"/>
      <c r="D94" s="5"/>
      <c r="E94" s="5"/>
      <c r="F94" s="5"/>
      <c r="G94" s="5"/>
      <c r="H94" s="5" t="str">
        <f t="shared" si="1"/>
        <v xml:space="preserve"> </v>
      </c>
      <c r="I94" s="5"/>
      <c r="J94" s="5"/>
      <c r="K94" s="5"/>
      <c r="L94" s="5"/>
      <c r="M94" s="5"/>
    </row>
    <row r="95" spans="1:13" x14ac:dyDescent="0.3">
      <c r="A95" s="5"/>
      <c r="B95" s="5"/>
      <c r="C95" s="5"/>
      <c r="D95" s="5"/>
      <c r="E95" s="5"/>
      <c r="F95" s="5"/>
      <c r="G95" s="5"/>
      <c r="H95" s="5" t="str">
        <f t="shared" si="1"/>
        <v xml:space="preserve"> </v>
      </c>
      <c r="I95" s="5"/>
      <c r="J95" s="5"/>
      <c r="K95" s="5"/>
      <c r="L95" s="5"/>
      <c r="M95" s="5"/>
    </row>
    <row r="96" spans="1:13" x14ac:dyDescent="0.3">
      <c r="A96" s="5"/>
      <c r="B96" s="5"/>
      <c r="C96" s="5"/>
      <c r="D96" s="5"/>
      <c r="E96" s="5"/>
      <c r="F96" s="5"/>
      <c r="G96" s="5"/>
      <c r="H96" s="5" t="str">
        <f t="shared" si="1"/>
        <v xml:space="preserve"> </v>
      </c>
      <c r="I96" s="5"/>
      <c r="J96" s="5"/>
      <c r="K96" s="5"/>
      <c r="L96" s="5"/>
      <c r="M96" s="5"/>
    </row>
    <row r="97" spans="1:13" x14ac:dyDescent="0.3">
      <c r="A97" s="5"/>
      <c r="B97" s="5"/>
      <c r="C97" s="5"/>
      <c r="D97" s="5"/>
      <c r="E97" s="5"/>
      <c r="F97" s="5"/>
      <c r="G97" s="5"/>
      <c r="H97" s="5" t="str">
        <f t="shared" si="1"/>
        <v xml:space="preserve"> </v>
      </c>
      <c r="I97" s="5"/>
      <c r="J97" s="5"/>
      <c r="K97" s="5"/>
      <c r="L97" s="5"/>
      <c r="M97" s="5"/>
    </row>
    <row r="98" spans="1:13" x14ac:dyDescent="0.3">
      <c r="A98" s="5"/>
      <c r="B98" s="5"/>
      <c r="C98" s="5"/>
      <c r="D98" s="5"/>
      <c r="E98" s="5"/>
      <c r="F98" s="5"/>
      <c r="G98" s="5"/>
      <c r="H98" s="5" t="str">
        <f t="shared" si="1"/>
        <v xml:space="preserve"> </v>
      </c>
      <c r="I98" s="5"/>
      <c r="J98" s="5"/>
      <c r="K98" s="5"/>
      <c r="L98" s="5"/>
      <c r="M98" s="5"/>
    </row>
    <row r="99" spans="1:13" x14ac:dyDescent="0.3">
      <c r="A99" s="5"/>
      <c r="B99" s="5"/>
      <c r="C99" s="5"/>
      <c r="D99" s="5"/>
      <c r="E99" s="5"/>
      <c r="F99" s="5"/>
      <c r="G99" s="5"/>
      <c r="H99" s="5" t="str">
        <f t="shared" si="1"/>
        <v xml:space="preserve"> </v>
      </c>
      <c r="I99" s="5"/>
      <c r="J99" s="5"/>
      <c r="K99" s="5"/>
      <c r="L99" s="5"/>
      <c r="M99" s="5"/>
    </row>
    <row r="100" spans="1:13" x14ac:dyDescent="0.3">
      <c r="A100" s="5"/>
      <c r="B100" s="5"/>
      <c r="C100" s="5"/>
      <c r="D100" s="5"/>
      <c r="E100" s="5"/>
      <c r="F100" s="5"/>
      <c r="G100" s="5"/>
      <c r="H100" s="5" t="str">
        <f t="shared" si="1"/>
        <v xml:space="preserve"> </v>
      </c>
      <c r="I100" s="5"/>
      <c r="J100" s="5"/>
      <c r="K100" s="5"/>
      <c r="L100" s="5"/>
      <c r="M100" s="5"/>
    </row>
    <row r="101" spans="1:13" x14ac:dyDescent="0.3">
      <c r="A101" s="5"/>
      <c r="B101" s="5"/>
      <c r="C101" s="5"/>
      <c r="D101" s="5"/>
      <c r="E101" s="5"/>
      <c r="F101" s="5"/>
      <c r="G101" s="5"/>
      <c r="H101" s="5" t="str">
        <f t="shared" si="1"/>
        <v xml:space="preserve"> </v>
      </c>
      <c r="I101" s="5"/>
      <c r="J101" s="5"/>
      <c r="K101" s="5"/>
      <c r="L101" s="5"/>
      <c r="M101" s="5"/>
    </row>
  </sheetData>
  <conditionalFormatting sqref="H2:H101">
    <cfRule type="cellIs" dxfId="128" priority="1" operator="equal">
      <formula>"Low"</formula>
    </cfRule>
    <cfRule type="cellIs" dxfId="127" priority="2" operator="equal">
      <formula>"Medium"</formula>
    </cfRule>
    <cfRule type="cellIs" dxfId="126" priority="3" operator="equal">
      <formula>"High"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Lists!$E$3:$E$5</xm:f>
          </x14:formula1>
          <xm:sqref>F2:F101 G2:G101</xm:sqref>
        </x14:dataValidation>
        <x14:dataValidation type="list" allowBlank="1" showInputMessage="1" showErrorMessage="1">
          <x14:formula1>
            <xm:f>Contacts!$A$2:$A$101</xm:f>
          </x14:formula1>
          <xm:sqref>K2:K101</xm:sqref>
        </x14:dataValidation>
        <x14:dataValidation type="list" allowBlank="1" showInputMessage="1" showErrorMessage="1">
          <x14:formula1>
            <xm:f>Lists!$J$2:$J$3</xm:f>
          </x14:formula1>
          <xm:sqref>M2:M101</xm:sqref>
        </x14:dataValidation>
        <x14:dataValidation type="list" allowBlank="1" showInputMessage="1" showErrorMessage="1">
          <x14:formula1>
            <xm:f>Lists!$D$3:$D$8</xm:f>
          </x14:formula1>
          <xm:sqref>C2:C101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01"/>
  <sheetViews>
    <sheetView workbookViewId="0">
      <selection activeCell="L2" sqref="L2"/>
    </sheetView>
  </sheetViews>
  <sheetFormatPr defaultRowHeight="14.4" x14ac:dyDescent="0.3"/>
  <cols>
    <col min="1" max="1" width="6.33203125" customWidth="1"/>
    <col min="2" max="2" width="21" customWidth="1"/>
    <col min="3" max="3" width="26.21875" customWidth="1"/>
    <col min="4" max="4" width="9" customWidth="1"/>
    <col min="5" max="5" width="12.5546875" customWidth="1"/>
    <col min="6" max="6" width="13.21875" customWidth="1"/>
    <col min="7" max="7" width="12.88671875" customWidth="1"/>
    <col min="9" max="9" width="11.44140625" customWidth="1"/>
    <col min="10" max="10" width="11.44140625" style="70" customWidth="1"/>
    <col min="11" max="11" width="35" customWidth="1"/>
    <col min="12" max="12" width="18" customWidth="1"/>
  </cols>
  <sheetData>
    <row r="1" spans="1:12" ht="28.8" x14ac:dyDescent="0.3">
      <c r="A1" s="4" t="s">
        <v>75</v>
      </c>
      <c r="B1" s="4" t="s">
        <v>76</v>
      </c>
      <c r="C1" s="4" t="s">
        <v>68</v>
      </c>
      <c r="D1" s="4" t="s">
        <v>77</v>
      </c>
      <c r="E1" s="4" t="s">
        <v>67</v>
      </c>
      <c r="F1" s="4" t="s">
        <v>78</v>
      </c>
      <c r="G1" s="4" t="s">
        <v>79</v>
      </c>
      <c r="H1" s="4" t="s">
        <v>11</v>
      </c>
      <c r="I1" s="4" t="s">
        <v>80</v>
      </c>
      <c r="J1" s="4" t="s">
        <v>127</v>
      </c>
      <c r="K1" s="4" t="s">
        <v>81</v>
      </c>
      <c r="L1" s="4" t="s">
        <v>74</v>
      </c>
    </row>
    <row r="2" spans="1:12" x14ac:dyDescent="0.3">
      <c r="A2" s="5"/>
      <c r="B2" s="5"/>
      <c r="C2" s="5"/>
      <c r="D2" s="5"/>
      <c r="E2" s="5"/>
      <c r="F2" s="5"/>
      <c r="G2" s="5"/>
      <c r="H2" s="5" t="str">
        <f>IF(ISBLANK(J2), IF(ISBLANK(I2), "", "Open"), "Closed")</f>
        <v/>
      </c>
      <c r="I2" s="9"/>
      <c r="J2" s="9"/>
      <c r="K2" s="5"/>
      <c r="L2" s="5"/>
    </row>
    <row r="3" spans="1:12" x14ac:dyDescent="0.3">
      <c r="A3" s="5"/>
      <c r="B3" s="5"/>
      <c r="C3" s="5"/>
      <c r="D3" s="5"/>
      <c r="E3" s="5"/>
      <c r="F3" s="5"/>
      <c r="G3" s="5"/>
      <c r="H3" s="5" t="str">
        <f t="shared" ref="H3:H66" si="0">IF(ISBLANK(J3), IF(ISBLANK(I3), "", "Open"), "Closed")</f>
        <v/>
      </c>
      <c r="I3" s="9"/>
      <c r="J3" s="9"/>
      <c r="K3" s="5"/>
      <c r="L3" s="5"/>
    </row>
    <row r="4" spans="1:12" x14ac:dyDescent="0.3">
      <c r="A4" s="5"/>
      <c r="B4" s="5"/>
      <c r="C4" s="5"/>
      <c r="D4" s="5"/>
      <c r="E4" s="5"/>
      <c r="F4" s="5"/>
      <c r="G4" s="5"/>
      <c r="H4" s="5" t="str">
        <f t="shared" si="0"/>
        <v/>
      </c>
      <c r="I4" s="9"/>
      <c r="J4" s="9"/>
      <c r="K4" s="5"/>
      <c r="L4" s="5"/>
    </row>
    <row r="5" spans="1:12" x14ac:dyDescent="0.3">
      <c r="A5" s="5"/>
      <c r="B5" s="5"/>
      <c r="C5" s="5"/>
      <c r="D5" s="5"/>
      <c r="E5" s="5"/>
      <c r="F5" s="5"/>
      <c r="G5" s="5"/>
      <c r="H5" s="5" t="str">
        <f t="shared" si="0"/>
        <v/>
      </c>
      <c r="I5" s="9"/>
      <c r="J5" s="9"/>
      <c r="K5" s="5"/>
      <c r="L5" s="5"/>
    </row>
    <row r="6" spans="1:12" x14ac:dyDescent="0.3">
      <c r="A6" s="5"/>
      <c r="B6" s="5"/>
      <c r="C6" s="5"/>
      <c r="D6" s="5"/>
      <c r="E6" s="5"/>
      <c r="F6" s="5"/>
      <c r="G6" s="5"/>
      <c r="H6" s="5" t="str">
        <f t="shared" si="0"/>
        <v/>
      </c>
      <c r="I6" s="9"/>
      <c r="J6" s="9"/>
      <c r="K6" s="5"/>
      <c r="L6" s="5"/>
    </row>
    <row r="7" spans="1:12" x14ac:dyDescent="0.3">
      <c r="A7" s="5"/>
      <c r="B7" s="5"/>
      <c r="C7" s="5"/>
      <c r="D7" s="5"/>
      <c r="E7" s="5"/>
      <c r="F7" s="5"/>
      <c r="G7" s="5"/>
      <c r="H7" s="5" t="str">
        <f t="shared" si="0"/>
        <v/>
      </c>
      <c r="I7" s="9"/>
      <c r="J7" s="9"/>
      <c r="K7" s="5"/>
      <c r="L7" s="5"/>
    </row>
    <row r="8" spans="1:12" x14ac:dyDescent="0.3">
      <c r="A8" s="5"/>
      <c r="B8" s="5"/>
      <c r="C8" s="5"/>
      <c r="D8" s="5"/>
      <c r="E8" s="5"/>
      <c r="F8" s="5"/>
      <c r="G8" s="5"/>
      <c r="H8" s="5" t="str">
        <f t="shared" si="0"/>
        <v/>
      </c>
      <c r="I8" s="9"/>
      <c r="J8" s="9"/>
      <c r="K8" s="5"/>
      <c r="L8" s="5"/>
    </row>
    <row r="9" spans="1:12" x14ac:dyDescent="0.3">
      <c r="A9" s="5"/>
      <c r="B9" s="5"/>
      <c r="C9" s="5"/>
      <c r="D9" s="5"/>
      <c r="E9" s="5"/>
      <c r="F9" s="5"/>
      <c r="G9" s="5"/>
      <c r="H9" s="5" t="str">
        <f t="shared" si="0"/>
        <v/>
      </c>
      <c r="I9" s="9"/>
      <c r="J9" s="9"/>
      <c r="K9" s="5"/>
      <c r="L9" s="5"/>
    </row>
    <row r="10" spans="1:12" x14ac:dyDescent="0.3">
      <c r="A10" s="5"/>
      <c r="B10" s="5"/>
      <c r="C10" s="5"/>
      <c r="D10" s="5"/>
      <c r="E10" s="5"/>
      <c r="F10" s="5"/>
      <c r="G10" s="5"/>
      <c r="H10" s="5" t="str">
        <f t="shared" si="0"/>
        <v/>
      </c>
      <c r="I10" s="9"/>
      <c r="J10" s="9"/>
      <c r="K10" s="5"/>
      <c r="L10" s="5"/>
    </row>
    <row r="11" spans="1:12" x14ac:dyDescent="0.3">
      <c r="A11" s="5"/>
      <c r="B11" s="5"/>
      <c r="C11" s="5"/>
      <c r="D11" s="5"/>
      <c r="E11" s="5"/>
      <c r="F11" s="5"/>
      <c r="G11" s="5"/>
      <c r="H11" s="5" t="str">
        <f t="shared" si="0"/>
        <v/>
      </c>
      <c r="I11" s="9"/>
      <c r="J11" s="9"/>
      <c r="K11" s="5"/>
      <c r="L11" s="5"/>
    </row>
    <row r="12" spans="1:12" x14ac:dyDescent="0.3">
      <c r="A12" s="5"/>
      <c r="B12" s="5"/>
      <c r="C12" s="5"/>
      <c r="D12" s="5"/>
      <c r="E12" s="5"/>
      <c r="F12" s="5"/>
      <c r="G12" s="5"/>
      <c r="H12" s="5" t="str">
        <f t="shared" si="0"/>
        <v/>
      </c>
      <c r="I12" s="9"/>
      <c r="J12" s="9"/>
      <c r="K12" s="5"/>
      <c r="L12" s="5"/>
    </row>
    <row r="13" spans="1:12" x14ac:dyDescent="0.3">
      <c r="A13" s="5"/>
      <c r="B13" s="5"/>
      <c r="C13" s="5"/>
      <c r="D13" s="5"/>
      <c r="E13" s="5"/>
      <c r="F13" s="5"/>
      <c r="G13" s="5"/>
      <c r="H13" s="5" t="str">
        <f t="shared" si="0"/>
        <v/>
      </c>
      <c r="I13" s="9"/>
      <c r="J13" s="9"/>
      <c r="K13" s="5"/>
      <c r="L13" s="5"/>
    </row>
    <row r="14" spans="1:12" x14ac:dyDescent="0.3">
      <c r="A14" s="5"/>
      <c r="B14" s="5"/>
      <c r="C14" s="5"/>
      <c r="D14" s="5"/>
      <c r="E14" s="5"/>
      <c r="F14" s="5"/>
      <c r="G14" s="5"/>
      <c r="H14" s="5" t="str">
        <f t="shared" si="0"/>
        <v/>
      </c>
      <c r="I14" s="9"/>
      <c r="J14" s="9"/>
      <c r="K14" s="5"/>
      <c r="L14" s="5"/>
    </row>
    <row r="15" spans="1:12" x14ac:dyDescent="0.3">
      <c r="A15" s="5"/>
      <c r="B15" s="5"/>
      <c r="C15" s="5"/>
      <c r="D15" s="5"/>
      <c r="E15" s="5"/>
      <c r="F15" s="5"/>
      <c r="G15" s="5"/>
      <c r="H15" s="5" t="str">
        <f t="shared" si="0"/>
        <v/>
      </c>
      <c r="I15" s="9"/>
      <c r="J15" s="9"/>
      <c r="K15" s="5"/>
      <c r="L15" s="5"/>
    </row>
    <row r="16" spans="1:12" x14ac:dyDescent="0.3">
      <c r="A16" s="5"/>
      <c r="B16" s="5"/>
      <c r="C16" s="5"/>
      <c r="D16" s="5"/>
      <c r="E16" s="5"/>
      <c r="F16" s="5"/>
      <c r="G16" s="5"/>
      <c r="H16" s="5" t="str">
        <f t="shared" si="0"/>
        <v/>
      </c>
      <c r="I16" s="9"/>
      <c r="J16" s="9"/>
      <c r="K16" s="5"/>
      <c r="L16" s="5"/>
    </row>
    <row r="17" spans="1:12" x14ac:dyDescent="0.3">
      <c r="A17" s="5"/>
      <c r="B17" s="5"/>
      <c r="C17" s="5"/>
      <c r="D17" s="5"/>
      <c r="E17" s="5"/>
      <c r="F17" s="5"/>
      <c r="G17" s="5"/>
      <c r="H17" s="5" t="str">
        <f t="shared" si="0"/>
        <v/>
      </c>
      <c r="I17" s="9"/>
      <c r="J17" s="9"/>
      <c r="K17" s="5"/>
      <c r="L17" s="5"/>
    </row>
    <row r="18" spans="1:12" x14ac:dyDescent="0.3">
      <c r="A18" s="5"/>
      <c r="B18" s="5"/>
      <c r="C18" s="5"/>
      <c r="D18" s="5"/>
      <c r="E18" s="5"/>
      <c r="F18" s="5"/>
      <c r="G18" s="5"/>
      <c r="H18" s="5" t="str">
        <f t="shared" si="0"/>
        <v/>
      </c>
      <c r="I18" s="9"/>
      <c r="J18" s="9"/>
      <c r="K18" s="5"/>
      <c r="L18" s="5"/>
    </row>
    <row r="19" spans="1:12" x14ac:dyDescent="0.3">
      <c r="A19" s="5"/>
      <c r="B19" s="5"/>
      <c r="C19" s="5"/>
      <c r="D19" s="5"/>
      <c r="E19" s="5"/>
      <c r="F19" s="5"/>
      <c r="G19" s="5"/>
      <c r="H19" s="5" t="str">
        <f t="shared" si="0"/>
        <v/>
      </c>
      <c r="I19" s="9"/>
      <c r="J19" s="9"/>
      <c r="K19" s="5"/>
      <c r="L19" s="5"/>
    </row>
    <row r="20" spans="1:12" x14ac:dyDescent="0.3">
      <c r="A20" s="5"/>
      <c r="B20" s="5"/>
      <c r="C20" s="5"/>
      <c r="D20" s="5"/>
      <c r="E20" s="5"/>
      <c r="F20" s="5"/>
      <c r="G20" s="5"/>
      <c r="H20" s="5" t="str">
        <f t="shared" si="0"/>
        <v/>
      </c>
      <c r="I20" s="9"/>
      <c r="J20" s="9"/>
      <c r="K20" s="5"/>
      <c r="L20" s="5"/>
    </row>
    <row r="21" spans="1:12" x14ac:dyDescent="0.3">
      <c r="A21" s="5"/>
      <c r="B21" s="5"/>
      <c r="C21" s="5"/>
      <c r="D21" s="5"/>
      <c r="E21" s="5"/>
      <c r="F21" s="5"/>
      <c r="G21" s="5"/>
      <c r="H21" s="5" t="str">
        <f t="shared" si="0"/>
        <v/>
      </c>
      <c r="I21" s="9"/>
      <c r="J21" s="9"/>
      <c r="K21" s="5"/>
      <c r="L21" s="5"/>
    </row>
    <row r="22" spans="1:12" x14ac:dyDescent="0.3">
      <c r="A22" s="5"/>
      <c r="B22" s="5"/>
      <c r="C22" s="5"/>
      <c r="D22" s="5"/>
      <c r="E22" s="5"/>
      <c r="F22" s="5"/>
      <c r="G22" s="5"/>
      <c r="H22" s="5" t="str">
        <f t="shared" si="0"/>
        <v/>
      </c>
      <c r="I22" s="9"/>
      <c r="J22" s="9"/>
      <c r="K22" s="5"/>
      <c r="L22" s="5"/>
    </row>
    <row r="23" spans="1:12" x14ac:dyDescent="0.3">
      <c r="A23" s="5"/>
      <c r="B23" s="5"/>
      <c r="C23" s="5"/>
      <c r="D23" s="5"/>
      <c r="E23" s="5"/>
      <c r="F23" s="5"/>
      <c r="G23" s="5"/>
      <c r="H23" s="5" t="str">
        <f t="shared" si="0"/>
        <v/>
      </c>
      <c r="I23" s="9"/>
      <c r="J23" s="9"/>
      <c r="K23" s="5"/>
      <c r="L23" s="5"/>
    </row>
    <row r="24" spans="1:12" x14ac:dyDescent="0.3">
      <c r="A24" s="5"/>
      <c r="B24" s="5"/>
      <c r="C24" s="5"/>
      <c r="D24" s="5"/>
      <c r="E24" s="5"/>
      <c r="F24" s="5"/>
      <c r="G24" s="5"/>
      <c r="H24" s="5" t="str">
        <f t="shared" si="0"/>
        <v/>
      </c>
      <c r="I24" s="9"/>
      <c r="J24" s="9"/>
      <c r="K24" s="5"/>
      <c r="L24" s="5"/>
    </row>
    <row r="25" spans="1:12" x14ac:dyDescent="0.3">
      <c r="A25" s="5"/>
      <c r="B25" s="5"/>
      <c r="C25" s="5"/>
      <c r="D25" s="5"/>
      <c r="E25" s="5"/>
      <c r="F25" s="5"/>
      <c r="G25" s="5"/>
      <c r="H25" s="5" t="str">
        <f t="shared" si="0"/>
        <v/>
      </c>
      <c r="I25" s="9"/>
      <c r="J25" s="9"/>
      <c r="K25" s="5"/>
      <c r="L25" s="5"/>
    </row>
    <row r="26" spans="1:12" x14ac:dyDescent="0.3">
      <c r="A26" s="5"/>
      <c r="B26" s="5"/>
      <c r="C26" s="5"/>
      <c r="D26" s="5"/>
      <c r="E26" s="5"/>
      <c r="F26" s="5"/>
      <c r="G26" s="5"/>
      <c r="H26" s="5" t="str">
        <f t="shared" si="0"/>
        <v/>
      </c>
      <c r="I26" s="9"/>
      <c r="J26" s="9"/>
      <c r="K26" s="5"/>
      <c r="L26" s="5"/>
    </row>
    <row r="27" spans="1:12" x14ac:dyDescent="0.3">
      <c r="A27" s="5"/>
      <c r="B27" s="5"/>
      <c r="C27" s="5"/>
      <c r="D27" s="5"/>
      <c r="E27" s="5"/>
      <c r="F27" s="5"/>
      <c r="G27" s="5"/>
      <c r="H27" s="5" t="str">
        <f t="shared" si="0"/>
        <v/>
      </c>
      <c r="I27" s="9"/>
      <c r="J27" s="9"/>
      <c r="K27" s="5"/>
      <c r="L27" s="5"/>
    </row>
    <row r="28" spans="1:12" x14ac:dyDescent="0.3">
      <c r="A28" s="5"/>
      <c r="B28" s="5"/>
      <c r="C28" s="5"/>
      <c r="D28" s="5"/>
      <c r="E28" s="5"/>
      <c r="F28" s="5"/>
      <c r="G28" s="5"/>
      <c r="H28" s="5" t="str">
        <f t="shared" si="0"/>
        <v/>
      </c>
      <c r="I28" s="9"/>
      <c r="J28" s="9"/>
      <c r="K28" s="5"/>
      <c r="L28" s="5"/>
    </row>
    <row r="29" spans="1:12" x14ac:dyDescent="0.3">
      <c r="A29" s="5"/>
      <c r="B29" s="5"/>
      <c r="C29" s="5"/>
      <c r="D29" s="5"/>
      <c r="E29" s="5"/>
      <c r="F29" s="5"/>
      <c r="G29" s="5"/>
      <c r="H29" s="5" t="str">
        <f t="shared" si="0"/>
        <v/>
      </c>
      <c r="I29" s="9"/>
      <c r="J29" s="9"/>
      <c r="K29" s="5"/>
      <c r="L29" s="5"/>
    </row>
    <row r="30" spans="1:12" x14ac:dyDescent="0.3">
      <c r="A30" s="5"/>
      <c r="B30" s="5"/>
      <c r="C30" s="5"/>
      <c r="D30" s="5"/>
      <c r="E30" s="5"/>
      <c r="F30" s="5"/>
      <c r="G30" s="5"/>
      <c r="H30" s="5" t="str">
        <f t="shared" si="0"/>
        <v/>
      </c>
      <c r="I30" s="9"/>
      <c r="J30" s="9"/>
      <c r="K30" s="5"/>
      <c r="L30" s="5"/>
    </row>
    <row r="31" spans="1:12" x14ac:dyDescent="0.3">
      <c r="A31" s="5"/>
      <c r="B31" s="5"/>
      <c r="C31" s="5"/>
      <c r="D31" s="5"/>
      <c r="E31" s="5"/>
      <c r="F31" s="5"/>
      <c r="G31" s="5"/>
      <c r="H31" s="5" t="str">
        <f t="shared" si="0"/>
        <v/>
      </c>
      <c r="I31" s="9"/>
      <c r="J31" s="9"/>
      <c r="K31" s="5"/>
      <c r="L31" s="5"/>
    </row>
    <row r="32" spans="1:12" x14ac:dyDescent="0.3">
      <c r="A32" s="5"/>
      <c r="B32" s="5"/>
      <c r="C32" s="5"/>
      <c r="D32" s="5"/>
      <c r="E32" s="5"/>
      <c r="F32" s="5"/>
      <c r="G32" s="5"/>
      <c r="H32" s="5" t="str">
        <f t="shared" si="0"/>
        <v/>
      </c>
      <c r="I32" s="9"/>
      <c r="J32" s="9"/>
      <c r="K32" s="5"/>
      <c r="L32" s="5"/>
    </row>
    <row r="33" spans="1:12" x14ac:dyDescent="0.3">
      <c r="A33" s="5"/>
      <c r="B33" s="5"/>
      <c r="C33" s="5"/>
      <c r="D33" s="5"/>
      <c r="E33" s="5"/>
      <c r="F33" s="5"/>
      <c r="G33" s="5"/>
      <c r="H33" s="5" t="str">
        <f t="shared" si="0"/>
        <v/>
      </c>
      <c r="I33" s="9"/>
      <c r="J33" s="9"/>
      <c r="K33" s="5"/>
      <c r="L33" s="5"/>
    </row>
    <row r="34" spans="1:12" x14ac:dyDescent="0.3">
      <c r="A34" s="5"/>
      <c r="B34" s="5"/>
      <c r="C34" s="5"/>
      <c r="D34" s="5"/>
      <c r="E34" s="5"/>
      <c r="F34" s="5"/>
      <c r="G34" s="5"/>
      <c r="H34" s="5" t="str">
        <f t="shared" si="0"/>
        <v/>
      </c>
      <c r="I34" s="9"/>
      <c r="J34" s="9"/>
      <c r="K34" s="5"/>
      <c r="L34" s="5"/>
    </row>
    <row r="35" spans="1:12" x14ac:dyDescent="0.3">
      <c r="A35" s="5"/>
      <c r="B35" s="5"/>
      <c r="C35" s="5"/>
      <c r="D35" s="5"/>
      <c r="E35" s="5"/>
      <c r="F35" s="5"/>
      <c r="G35" s="5"/>
      <c r="H35" s="5" t="str">
        <f t="shared" si="0"/>
        <v/>
      </c>
      <c r="I35" s="9"/>
      <c r="J35" s="9"/>
      <c r="K35" s="5"/>
      <c r="L35" s="5"/>
    </row>
    <row r="36" spans="1:12" x14ac:dyDescent="0.3">
      <c r="A36" s="5"/>
      <c r="B36" s="5"/>
      <c r="C36" s="5"/>
      <c r="D36" s="5"/>
      <c r="E36" s="5"/>
      <c r="F36" s="5"/>
      <c r="G36" s="5"/>
      <c r="H36" s="5" t="str">
        <f t="shared" si="0"/>
        <v/>
      </c>
      <c r="I36" s="9"/>
      <c r="J36" s="9"/>
      <c r="K36" s="5"/>
      <c r="L36" s="5"/>
    </row>
    <row r="37" spans="1:12" x14ac:dyDescent="0.3">
      <c r="A37" s="5"/>
      <c r="B37" s="5"/>
      <c r="C37" s="5"/>
      <c r="D37" s="5"/>
      <c r="E37" s="5"/>
      <c r="F37" s="5"/>
      <c r="G37" s="5"/>
      <c r="H37" s="5" t="str">
        <f t="shared" si="0"/>
        <v/>
      </c>
      <c r="I37" s="9"/>
      <c r="J37" s="9"/>
      <c r="K37" s="5"/>
      <c r="L37" s="5"/>
    </row>
    <row r="38" spans="1:12" x14ac:dyDescent="0.3">
      <c r="A38" s="5"/>
      <c r="B38" s="5"/>
      <c r="C38" s="5"/>
      <c r="D38" s="5"/>
      <c r="E38" s="5"/>
      <c r="F38" s="5"/>
      <c r="G38" s="5"/>
      <c r="H38" s="5" t="str">
        <f t="shared" si="0"/>
        <v/>
      </c>
      <c r="I38" s="9"/>
      <c r="J38" s="9"/>
      <c r="K38" s="5"/>
      <c r="L38" s="5"/>
    </row>
    <row r="39" spans="1:12" x14ac:dyDescent="0.3">
      <c r="A39" s="5"/>
      <c r="B39" s="5"/>
      <c r="C39" s="5"/>
      <c r="D39" s="5"/>
      <c r="E39" s="5"/>
      <c r="F39" s="5"/>
      <c r="G39" s="5"/>
      <c r="H39" s="5" t="str">
        <f t="shared" si="0"/>
        <v/>
      </c>
      <c r="I39" s="9"/>
      <c r="J39" s="9"/>
      <c r="K39" s="5"/>
      <c r="L39" s="5"/>
    </row>
    <row r="40" spans="1:12" x14ac:dyDescent="0.3">
      <c r="A40" s="5"/>
      <c r="B40" s="5"/>
      <c r="C40" s="5"/>
      <c r="D40" s="5"/>
      <c r="E40" s="5"/>
      <c r="F40" s="5"/>
      <c r="G40" s="5"/>
      <c r="H40" s="5" t="str">
        <f t="shared" si="0"/>
        <v/>
      </c>
      <c r="I40" s="9"/>
      <c r="J40" s="9"/>
      <c r="K40" s="5"/>
      <c r="L40" s="5"/>
    </row>
    <row r="41" spans="1:12" x14ac:dyDescent="0.3">
      <c r="A41" s="5"/>
      <c r="B41" s="5"/>
      <c r="C41" s="5"/>
      <c r="D41" s="5"/>
      <c r="E41" s="5"/>
      <c r="F41" s="5"/>
      <c r="G41" s="5"/>
      <c r="H41" s="5" t="str">
        <f t="shared" si="0"/>
        <v/>
      </c>
      <c r="I41" s="9"/>
      <c r="J41" s="9"/>
      <c r="K41" s="5"/>
      <c r="L41" s="5"/>
    </row>
    <row r="42" spans="1:12" x14ac:dyDescent="0.3">
      <c r="A42" s="5"/>
      <c r="B42" s="5"/>
      <c r="C42" s="5"/>
      <c r="D42" s="5"/>
      <c r="E42" s="5"/>
      <c r="F42" s="5"/>
      <c r="G42" s="5"/>
      <c r="H42" s="5" t="str">
        <f t="shared" si="0"/>
        <v/>
      </c>
      <c r="I42" s="9"/>
      <c r="J42" s="9"/>
      <c r="K42" s="5"/>
      <c r="L42" s="5"/>
    </row>
    <row r="43" spans="1:12" x14ac:dyDescent="0.3">
      <c r="A43" s="5"/>
      <c r="B43" s="5"/>
      <c r="C43" s="5"/>
      <c r="D43" s="5"/>
      <c r="E43" s="5"/>
      <c r="F43" s="5"/>
      <c r="G43" s="5"/>
      <c r="H43" s="5" t="str">
        <f t="shared" si="0"/>
        <v/>
      </c>
      <c r="I43" s="9"/>
      <c r="J43" s="9"/>
      <c r="K43" s="5"/>
      <c r="L43" s="5"/>
    </row>
    <row r="44" spans="1:12" x14ac:dyDescent="0.3">
      <c r="A44" s="5"/>
      <c r="B44" s="5"/>
      <c r="C44" s="5"/>
      <c r="D44" s="5"/>
      <c r="E44" s="5"/>
      <c r="F44" s="5"/>
      <c r="G44" s="5"/>
      <c r="H44" s="5" t="str">
        <f t="shared" si="0"/>
        <v/>
      </c>
      <c r="I44" s="9"/>
      <c r="J44" s="9"/>
      <c r="K44" s="5"/>
      <c r="L44" s="5"/>
    </row>
    <row r="45" spans="1:12" x14ac:dyDescent="0.3">
      <c r="A45" s="5"/>
      <c r="B45" s="5"/>
      <c r="C45" s="5"/>
      <c r="D45" s="5"/>
      <c r="E45" s="5"/>
      <c r="F45" s="5"/>
      <c r="G45" s="5"/>
      <c r="H45" s="5" t="str">
        <f t="shared" si="0"/>
        <v/>
      </c>
      <c r="I45" s="9"/>
      <c r="J45" s="9"/>
      <c r="K45" s="5"/>
      <c r="L45" s="5"/>
    </row>
    <row r="46" spans="1:12" x14ac:dyDescent="0.3">
      <c r="A46" s="5"/>
      <c r="B46" s="5"/>
      <c r="C46" s="5"/>
      <c r="D46" s="5"/>
      <c r="E46" s="5"/>
      <c r="F46" s="5"/>
      <c r="G46" s="5"/>
      <c r="H46" s="5" t="str">
        <f t="shared" si="0"/>
        <v/>
      </c>
      <c r="I46" s="9"/>
      <c r="J46" s="9"/>
      <c r="K46" s="5"/>
      <c r="L46" s="5"/>
    </row>
    <row r="47" spans="1:12" x14ac:dyDescent="0.3">
      <c r="A47" s="5"/>
      <c r="B47" s="5"/>
      <c r="C47" s="5"/>
      <c r="D47" s="5"/>
      <c r="E47" s="5"/>
      <c r="F47" s="5"/>
      <c r="G47" s="5"/>
      <c r="H47" s="5" t="str">
        <f t="shared" si="0"/>
        <v/>
      </c>
      <c r="I47" s="9"/>
      <c r="J47" s="9"/>
      <c r="K47" s="5"/>
      <c r="L47" s="5"/>
    </row>
    <row r="48" spans="1:12" x14ac:dyDescent="0.3">
      <c r="A48" s="5"/>
      <c r="B48" s="5"/>
      <c r="C48" s="5"/>
      <c r="D48" s="5"/>
      <c r="E48" s="5"/>
      <c r="F48" s="5"/>
      <c r="G48" s="5"/>
      <c r="H48" s="5" t="str">
        <f t="shared" si="0"/>
        <v/>
      </c>
      <c r="I48" s="9"/>
      <c r="J48" s="9"/>
      <c r="K48" s="5"/>
      <c r="L48" s="5"/>
    </row>
    <row r="49" spans="1:12" x14ac:dyDescent="0.3">
      <c r="A49" s="5"/>
      <c r="B49" s="5"/>
      <c r="C49" s="5"/>
      <c r="D49" s="5"/>
      <c r="E49" s="5"/>
      <c r="F49" s="5"/>
      <c r="G49" s="5"/>
      <c r="H49" s="5" t="str">
        <f t="shared" si="0"/>
        <v/>
      </c>
      <c r="I49" s="9"/>
      <c r="J49" s="9"/>
      <c r="K49" s="5"/>
      <c r="L49" s="5"/>
    </row>
    <row r="50" spans="1:12" x14ac:dyDescent="0.3">
      <c r="A50" s="5"/>
      <c r="B50" s="5"/>
      <c r="C50" s="5"/>
      <c r="D50" s="5"/>
      <c r="E50" s="5"/>
      <c r="F50" s="5"/>
      <c r="G50" s="5"/>
      <c r="H50" s="5" t="str">
        <f t="shared" si="0"/>
        <v/>
      </c>
      <c r="I50" s="9"/>
      <c r="J50" s="9"/>
      <c r="K50" s="5"/>
      <c r="L50" s="5"/>
    </row>
    <row r="51" spans="1:12" x14ac:dyDescent="0.3">
      <c r="A51" s="5"/>
      <c r="B51" s="5"/>
      <c r="C51" s="5"/>
      <c r="D51" s="5"/>
      <c r="E51" s="5"/>
      <c r="F51" s="5"/>
      <c r="G51" s="5"/>
      <c r="H51" s="5" t="str">
        <f t="shared" si="0"/>
        <v/>
      </c>
      <c r="I51" s="9"/>
      <c r="J51" s="9"/>
      <c r="K51" s="5"/>
      <c r="L51" s="5"/>
    </row>
    <row r="52" spans="1:12" x14ac:dyDescent="0.3">
      <c r="A52" s="5"/>
      <c r="B52" s="5"/>
      <c r="C52" s="5"/>
      <c r="D52" s="5"/>
      <c r="E52" s="5"/>
      <c r="F52" s="5"/>
      <c r="G52" s="5"/>
      <c r="H52" s="5" t="str">
        <f t="shared" si="0"/>
        <v/>
      </c>
      <c r="I52" s="9"/>
      <c r="J52" s="9"/>
      <c r="K52" s="5"/>
      <c r="L52" s="5"/>
    </row>
    <row r="53" spans="1:12" x14ac:dyDescent="0.3">
      <c r="A53" s="5"/>
      <c r="B53" s="5"/>
      <c r="C53" s="5"/>
      <c r="D53" s="5"/>
      <c r="E53" s="5"/>
      <c r="F53" s="5"/>
      <c r="G53" s="5"/>
      <c r="H53" s="5" t="str">
        <f t="shared" si="0"/>
        <v/>
      </c>
      <c r="I53" s="9"/>
      <c r="J53" s="9"/>
      <c r="K53" s="5"/>
      <c r="L53" s="5"/>
    </row>
    <row r="54" spans="1:12" x14ac:dyDescent="0.3">
      <c r="A54" s="5"/>
      <c r="B54" s="5"/>
      <c r="C54" s="5"/>
      <c r="D54" s="5"/>
      <c r="E54" s="5"/>
      <c r="F54" s="5"/>
      <c r="G54" s="5"/>
      <c r="H54" s="5" t="str">
        <f t="shared" si="0"/>
        <v/>
      </c>
      <c r="I54" s="9"/>
      <c r="J54" s="9"/>
      <c r="K54" s="5"/>
      <c r="L54" s="5"/>
    </row>
    <row r="55" spans="1:12" x14ac:dyDescent="0.3">
      <c r="A55" s="5"/>
      <c r="B55" s="5"/>
      <c r="C55" s="5"/>
      <c r="D55" s="5"/>
      <c r="E55" s="5"/>
      <c r="F55" s="5"/>
      <c r="G55" s="5"/>
      <c r="H55" s="5" t="str">
        <f t="shared" si="0"/>
        <v/>
      </c>
      <c r="I55" s="9"/>
      <c r="J55" s="9"/>
      <c r="K55" s="5"/>
      <c r="L55" s="5"/>
    </row>
    <row r="56" spans="1:12" x14ac:dyDescent="0.3">
      <c r="A56" s="5"/>
      <c r="B56" s="5"/>
      <c r="C56" s="5"/>
      <c r="D56" s="5"/>
      <c r="E56" s="5"/>
      <c r="F56" s="5"/>
      <c r="G56" s="5"/>
      <c r="H56" s="5" t="str">
        <f t="shared" si="0"/>
        <v/>
      </c>
      <c r="I56" s="9"/>
      <c r="J56" s="9"/>
      <c r="K56" s="5"/>
      <c r="L56" s="5"/>
    </row>
    <row r="57" spans="1:12" x14ac:dyDescent="0.3">
      <c r="A57" s="5"/>
      <c r="B57" s="5"/>
      <c r="C57" s="5"/>
      <c r="D57" s="5"/>
      <c r="E57" s="5"/>
      <c r="F57" s="5"/>
      <c r="G57" s="5"/>
      <c r="H57" s="5" t="str">
        <f t="shared" si="0"/>
        <v/>
      </c>
      <c r="I57" s="9"/>
      <c r="J57" s="9"/>
      <c r="K57" s="5"/>
      <c r="L57" s="5"/>
    </row>
    <row r="58" spans="1:12" x14ac:dyDescent="0.3">
      <c r="A58" s="5"/>
      <c r="B58" s="5"/>
      <c r="C58" s="5"/>
      <c r="D58" s="5"/>
      <c r="E58" s="5"/>
      <c r="F58" s="5"/>
      <c r="G58" s="5"/>
      <c r="H58" s="5" t="str">
        <f t="shared" si="0"/>
        <v/>
      </c>
      <c r="I58" s="9"/>
      <c r="J58" s="9"/>
      <c r="K58" s="5"/>
      <c r="L58" s="5"/>
    </row>
    <row r="59" spans="1:12" x14ac:dyDescent="0.3">
      <c r="A59" s="5"/>
      <c r="B59" s="5"/>
      <c r="C59" s="5"/>
      <c r="D59" s="5"/>
      <c r="E59" s="5"/>
      <c r="F59" s="5"/>
      <c r="G59" s="5"/>
      <c r="H59" s="5" t="str">
        <f t="shared" si="0"/>
        <v/>
      </c>
      <c r="I59" s="9"/>
      <c r="J59" s="9"/>
      <c r="K59" s="5"/>
      <c r="L59" s="5"/>
    </row>
    <row r="60" spans="1:12" x14ac:dyDescent="0.3">
      <c r="A60" s="5"/>
      <c r="B60" s="5"/>
      <c r="C60" s="5"/>
      <c r="D60" s="5"/>
      <c r="E60" s="5"/>
      <c r="F60" s="5"/>
      <c r="G60" s="5"/>
      <c r="H60" s="5" t="str">
        <f t="shared" si="0"/>
        <v/>
      </c>
      <c r="I60" s="9"/>
      <c r="J60" s="9"/>
      <c r="K60" s="5"/>
      <c r="L60" s="5"/>
    </row>
    <row r="61" spans="1:12" x14ac:dyDescent="0.3">
      <c r="A61" s="5"/>
      <c r="B61" s="5"/>
      <c r="C61" s="5"/>
      <c r="D61" s="5"/>
      <c r="E61" s="5"/>
      <c r="F61" s="5"/>
      <c r="G61" s="5"/>
      <c r="H61" s="5" t="str">
        <f t="shared" si="0"/>
        <v/>
      </c>
      <c r="I61" s="9"/>
      <c r="J61" s="9"/>
      <c r="K61" s="5"/>
      <c r="L61" s="5"/>
    </row>
    <row r="62" spans="1:12" x14ac:dyDescent="0.3">
      <c r="A62" s="5"/>
      <c r="B62" s="5"/>
      <c r="C62" s="5"/>
      <c r="D62" s="5"/>
      <c r="E62" s="5"/>
      <c r="F62" s="5"/>
      <c r="G62" s="5"/>
      <c r="H62" s="5" t="str">
        <f t="shared" si="0"/>
        <v/>
      </c>
      <c r="I62" s="9"/>
      <c r="J62" s="9"/>
      <c r="K62" s="5"/>
      <c r="L62" s="5"/>
    </row>
    <row r="63" spans="1:12" x14ac:dyDescent="0.3">
      <c r="A63" s="5"/>
      <c r="B63" s="5"/>
      <c r="C63" s="5"/>
      <c r="D63" s="5"/>
      <c r="E63" s="5"/>
      <c r="F63" s="5"/>
      <c r="G63" s="5"/>
      <c r="H63" s="5" t="str">
        <f t="shared" si="0"/>
        <v/>
      </c>
      <c r="I63" s="9"/>
      <c r="J63" s="9"/>
      <c r="K63" s="5"/>
      <c r="L63" s="5"/>
    </row>
    <row r="64" spans="1:12" x14ac:dyDescent="0.3">
      <c r="A64" s="5"/>
      <c r="B64" s="5"/>
      <c r="C64" s="5"/>
      <c r="D64" s="5"/>
      <c r="E64" s="5"/>
      <c r="F64" s="5"/>
      <c r="G64" s="5"/>
      <c r="H64" s="5" t="str">
        <f t="shared" si="0"/>
        <v/>
      </c>
      <c r="I64" s="9"/>
      <c r="J64" s="9"/>
      <c r="K64" s="5"/>
      <c r="L64" s="5"/>
    </row>
    <row r="65" spans="1:12" x14ac:dyDescent="0.3">
      <c r="A65" s="5"/>
      <c r="B65" s="5"/>
      <c r="C65" s="5"/>
      <c r="D65" s="5"/>
      <c r="E65" s="5"/>
      <c r="F65" s="5"/>
      <c r="G65" s="5"/>
      <c r="H65" s="5" t="str">
        <f t="shared" si="0"/>
        <v/>
      </c>
      <c r="I65" s="9"/>
      <c r="J65" s="9"/>
      <c r="K65" s="5"/>
      <c r="L65" s="5"/>
    </row>
    <row r="66" spans="1:12" x14ac:dyDescent="0.3">
      <c r="A66" s="5"/>
      <c r="B66" s="5"/>
      <c r="C66" s="5"/>
      <c r="D66" s="5"/>
      <c r="E66" s="5"/>
      <c r="F66" s="5"/>
      <c r="G66" s="5"/>
      <c r="H66" s="5" t="str">
        <f t="shared" si="0"/>
        <v/>
      </c>
      <c r="I66" s="9"/>
      <c r="J66" s="9"/>
      <c r="K66" s="5"/>
      <c r="L66" s="5"/>
    </row>
    <row r="67" spans="1:12" x14ac:dyDescent="0.3">
      <c r="A67" s="5"/>
      <c r="B67" s="5"/>
      <c r="C67" s="5"/>
      <c r="D67" s="5"/>
      <c r="E67" s="5"/>
      <c r="F67" s="5"/>
      <c r="G67" s="5"/>
      <c r="H67" s="5" t="str">
        <f t="shared" ref="H67:H101" si="1">IF(ISBLANK(J67), IF(ISBLANK(I67), "", "Open"), "Closed")</f>
        <v/>
      </c>
      <c r="I67" s="9"/>
      <c r="J67" s="9"/>
      <c r="K67" s="5"/>
      <c r="L67" s="5"/>
    </row>
    <row r="68" spans="1:12" x14ac:dyDescent="0.3">
      <c r="A68" s="5"/>
      <c r="B68" s="5"/>
      <c r="C68" s="5"/>
      <c r="D68" s="5"/>
      <c r="E68" s="5"/>
      <c r="F68" s="5"/>
      <c r="G68" s="5"/>
      <c r="H68" s="5" t="str">
        <f t="shared" si="1"/>
        <v/>
      </c>
      <c r="I68" s="9"/>
      <c r="J68" s="9"/>
      <c r="K68" s="5"/>
      <c r="L68" s="5"/>
    </row>
    <row r="69" spans="1:12" x14ac:dyDescent="0.3">
      <c r="A69" s="5"/>
      <c r="B69" s="5"/>
      <c r="C69" s="5"/>
      <c r="D69" s="5"/>
      <c r="E69" s="5"/>
      <c r="F69" s="5"/>
      <c r="G69" s="5"/>
      <c r="H69" s="5" t="str">
        <f t="shared" si="1"/>
        <v/>
      </c>
      <c r="I69" s="9"/>
      <c r="J69" s="9"/>
      <c r="K69" s="5"/>
      <c r="L69" s="5"/>
    </row>
    <row r="70" spans="1:12" x14ac:dyDescent="0.3">
      <c r="A70" s="5"/>
      <c r="B70" s="5"/>
      <c r="C70" s="5"/>
      <c r="D70" s="5"/>
      <c r="E70" s="5"/>
      <c r="F70" s="5"/>
      <c r="G70" s="5"/>
      <c r="H70" s="5" t="str">
        <f t="shared" si="1"/>
        <v/>
      </c>
      <c r="I70" s="9"/>
      <c r="J70" s="9"/>
      <c r="K70" s="5"/>
      <c r="L70" s="5"/>
    </row>
    <row r="71" spans="1:12" x14ac:dyDescent="0.3">
      <c r="A71" s="5"/>
      <c r="B71" s="5"/>
      <c r="C71" s="5"/>
      <c r="D71" s="5"/>
      <c r="E71" s="5"/>
      <c r="F71" s="5"/>
      <c r="G71" s="5"/>
      <c r="H71" s="5" t="str">
        <f t="shared" si="1"/>
        <v/>
      </c>
      <c r="I71" s="9"/>
      <c r="J71" s="9"/>
      <c r="K71" s="5"/>
      <c r="L71" s="5"/>
    </row>
    <row r="72" spans="1:12" x14ac:dyDescent="0.3">
      <c r="A72" s="5"/>
      <c r="B72" s="5"/>
      <c r="C72" s="5"/>
      <c r="D72" s="5"/>
      <c r="E72" s="5"/>
      <c r="F72" s="5"/>
      <c r="G72" s="5"/>
      <c r="H72" s="5" t="str">
        <f t="shared" si="1"/>
        <v/>
      </c>
      <c r="I72" s="9"/>
      <c r="J72" s="9"/>
      <c r="K72" s="5"/>
      <c r="L72" s="5"/>
    </row>
    <row r="73" spans="1:12" x14ac:dyDescent="0.3">
      <c r="A73" s="5"/>
      <c r="B73" s="5"/>
      <c r="C73" s="5"/>
      <c r="D73" s="5"/>
      <c r="E73" s="5"/>
      <c r="F73" s="5"/>
      <c r="G73" s="5"/>
      <c r="H73" s="5" t="str">
        <f t="shared" si="1"/>
        <v/>
      </c>
      <c r="I73" s="9"/>
      <c r="J73" s="9"/>
      <c r="K73" s="5"/>
      <c r="L73" s="5"/>
    </row>
    <row r="74" spans="1:12" x14ac:dyDescent="0.3">
      <c r="A74" s="5"/>
      <c r="B74" s="5"/>
      <c r="C74" s="5"/>
      <c r="D74" s="5"/>
      <c r="E74" s="5"/>
      <c r="F74" s="5"/>
      <c r="G74" s="5"/>
      <c r="H74" s="5" t="str">
        <f t="shared" si="1"/>
        <v/>
      </c>
      <c r="I74" s="9"/>
      <c r="J74" s="9"/>
      <c r="K74" s="5"/>
      <c r="L74" s="5"/>
    </row>
    <row r="75" spans="1:12" x14ac:dyDescent="0.3">
      <c r="A75" s="5"/>
      <c r="B75" s="5"/>
      <c r="C75" s="5"/>
      <c r="D75" s="5"/>
      <c r="E75" s="5"/>
      <c r="F75" s="5"/>
      <c r="G75" s="5"/>
      <c r="H75" s="5" t="str">
        <f t="shared" si="1"/>
        <v/>
      </c>
      <c r="I75" s="9"/>
      <c r="J75" s="9"/>
      <c r="K75" s="5"/>
      <c r="L75" s="5"/>
    </row>
    <row r="76" spans="1:12" x14ac:dyDescent="0.3">
      <c r="A76" s="5"/>
      <c r="B76" s="5"/>
      <c r="C76" s="5"/>
      <c r="D76" s="5"/>
      <c r="E76" s="5"/>
      <c r="F76" s="5"/>
      <c r="G76" s="5"/>
      <c r="H76" s="5" t="str">
        <f t="shared" si="1"/>
        <v/>
      </c>
      <c r="I76" s="9"/>
      <c r="J76" s="9"/>
      <c r="K76" s="5"/>
      <c r="L76" s="5"/>
    </row>
    <row r="77" spans="1:12" x14ac:dyDescent="0.3">
      <c r="A77" s="5"/>
      <c r="B77" s="5"/>
      <c r="C77" s="5"/>
      <c r="D77" s="5"/>
      <c r="E77" s="5"/>
      <c r="F77" s="5"/>
      <c r="G77" s="5"/>
      <c r="H77" s="5" t="str">
        <f t="shared" si="1"/>
        <v/>
      </c>
      <c r="I77" s="9"/>
      <c r="J77" s="9"/>
      <c r="K77" s="5"/>
      <c r="L77" s="5"/>
    </row>
    <row r="78" spans="1:12" x14ac:dyDescent="0.3">
      <c r="A78" s="5"/>
      <c r="B78" s="5"/>
      <c r="C78" s="5"/>
      <c r="D78" s="5"/>
      <c r="E78" s="5"/>
      <c r="F78" s="5"/>
      <c r="G78" s="5"/>
      <c r="H78" s="5" t="str">
        <f t="shared" si="1"/>
        <v/>
      </c>
      <c r="I78" s="9"/>
      <c r="J78" s="9"/>
      <c r="K78" s="5"/>
      <c r="L78" s="5"/>
    </row>
    <row r="79" spans="1:12" x14ac:dyDescent="0.3">
      <c r="A79" s="5"/>
      <c r="B79" s="5"/>
      <c r="C79" s="5"/>
      <c r="D79" s="5"/>
      <c r="E79" s="5"/>
      <c r="F79" s="5"/>
      <c r="G79" s="5"/>
      <c r="H79" s="5" t="str">
        <f t="shared" si="1"/>
        <v/>
      </c>
      <c r="I79" s="9"/>
      <c r="J79" s="9"/>
      <c r="K79" s="5"/>
      <c r="L79" s="5"/>
    </row>
    <row r="80" spans="1:12" x14ac:dyDescent="0.3">
      <c r="A80" s="5"/>
      <c r="B80" s="5"/>
      <c r="C80" s="5"/>
      <c r="D80" s="5"/>
      <c r="E80" s="5"/>
      <c r="F80" s="5"/>
      <c r="G80" s="5"/>
      <c r="H80" s="5" t="str">
        <f t="shared" si="1"/>
        <v/>
      </c>
      <c r="I80" s="9"/>
      <c r="J80" s="9"/>
      <c r="K80" s="5"/>
      <c r="L80" s="5"/>
    </row>
    <row r="81" spans="1:12" x14ac:dyDescent="0.3">
      <c r="A81" s="5"/>
      <c r="B81" s="5"/>
      <c r="C81" s="5"/>
      <c r="D81" s="5"/>
      <c r="E81" s="5"/>
      <c r="F81" s="5"/>
      <c r="G81" s="5"/>
      <c r="H81" s="5" t="str">
        <f t="shared" si="1"/>
        <v/>
      </c>
      <c r="I81" s="9"/>
      <c r="J81" s="9"/>
      <c r="K81" s="5"/>
      <c r="L81" s="5"/>
    </row>
    <row r="82" spans="1:12" x14ac:dyDescent="0.3">
      <c r="A82" s="5"/>
      <c r="B82" s="5"/>
      <c r="C82" s="5"/>
      <c r="D82" s="5"/>
      <c r="E82" s="5"/>
      <c r="F82" s="5"/>
      <c r="G82" s="5"/>
      <c r="H82" s="5" t="str">
        <f t="shared" si="1"/>
        <v/>
      </c>
      <c r="I82" s="9"/>
      <c r="J82" s="9"/>
      <c r="K82" s="5"/>
      <c r="L82" s="5"/>
    </row>
    <row r="83" spans="1:12" x14ac:dyDescent="0.3">
      <c r="A83" s="5"/>
      <c r="B83" s="5"/>
      <c r="C83" s="5"/>
      <c r="D83" s="5"/>
      <c r="E83" s="5"/>
      <c r="F83" s="5"/>
      <c r="G83" s="5"/>
      <c r="H83" s="5" t="str">
        <f t="shared" si="1"/>
        <v/>
      </c>
      <c r="I83" s="9"/>
      <c r="J83" s="9"/>
      <c r="K83" s="5"/>
      <c r="L83" s="5"/>
    </row>
    <row r="84" spans="1:12" x14ac:dyDescent="0.3">
      <c r="A84" s="5"/>
      <c r="B84" s="5"/>
      <c r="C84" s="5"/>
      <c r="D84" s="5"/>
      <c r="E84" s="5"/>
      <c r="F84" s="5"/>
      <c r="G84" s="5"/>
      <c r="H84" s="5" t="str">
        <f t="shared" si="1"/>
        <v/>
      </c>
      <c r="I84" s="9"/>
      <c r="J84" s="9"/>
      <c r="K84" s="5"/>
      <c r="L84" s="5"/>
    </row>
    <row r="85" spans="1:12" x14ac:dyDescent="0.3">
      <c r="A85" s="5"/>
      <c r="B85" s="5"/>
      <c r="C85" s="5"/>
      <c r="D85" s="5"/>
      <c r="E85" s="5"/>
      <c r="F85" s="5"/>
      <c r="G85" s="5"/>
      <c r="H85" s="5" t="str">
        <f t="shared" si="1"/>
        <v/>
      </c>
      <c r="I85" s="9"/>
      <c r="J85" s="9"/>
      <c r="K85" s="5"/>
      <c r="L85" s="5"/>
    </row>
    <row r="86" spans="1:12" x14ac:dyDescent="0.3">
      <c r="A86" s="5"/>
      <c r="B86" s="5"/>
      <c r="C86" s="5"/>
      <c r="D86" s="5"/>
      <c r="E86" s="5"/>
      <c r="F86" s="5"/>
      <c r="G86" s="5"/>
      <c r="H86" s="5" t="str">
        <f t="shared" si="1"/>
        <v/>
      </c>
      <c r="I86" s="9"/>
      <c r="J86" s="9"/>
      <c r="K86" s="5"/>
      <c r="L86" s="5"/>
    </row>
    <row r="87" spans="1:12" x14ac:dyDescent="0.3">
      <c r="A87" s="5"/>
      <c r="B87" s="5"/>
      <c r="C87" s="5"/>
      <c r="D87" s="5"/>
      <c r="E87" s="5"/>
      <c r="F87" s="5"/>
      <c r="G87" s="5"/>
      <c r="H87" s="5" t="str">
        <f t="shared" si="1"/>
        <v/>
      </c>
      <c r="I87" s="9"/>
      <c r="J87" s="9"/>
      <c r="K87" s="5"/>
      <c r="L87" s="5"/>
    </row>
    <row r="88" spans="1:12" x14ac:dyDescent="0.3">
      <c r="A88" s="5"/>
      <c r="B88" s="5"/>
      <c r="C88" s="5"/>
      <c r="D88" s="5"/>
      <c r="E88" s="5"/>
      <c r="F88" s="5"/>
      <c r="G88" s="5"/>
      <c r="H88" s="5" t="str">
        <f t="shared" si="1"/>
        <v/>
      </c>
      <c r="I88" s="9"/>
      <c r="J88" s="9"/>
      <c r="K88" s="5"/>
      <c r="L88" s="5"/>
    </row>
    <row r="89" spans="1:12" x14ac:dyDescent="0.3">
      <c r="A89" s="5"/>
      <c r="B89" s="5"/>
      <c r="C89" s="5"/>
      <c r="D89" s="5"/>
      <c r="E89" s="5"/>
      <c r="F89" s="5"/>
      <c r="G89" s="5"/>
      <c r="H89" s="5" t="str">
        <f t="shared" si="1"/>
        <v/>
      </c>
      <c r="I89" s="9"/>
      <c r="J89" s="9"/>
      <c r="K89" s="5"/>
      <c r="L89" s="5"/>
    </row>
    <row r="90" spans="1:12" x14ac:dyDescent="0.3">
      <c r="A90" s="5"/>
      <c r="B90" s="5"/>
      <c r="C90" s="5"/>
      <c r="D90" s="5"/>
      <c r="E90" s="5"/>
      <c r="F90" s="5"/>
      <c r="G90" s="5"/>
      <c r="H90" s="5" t="str">
        <f t="shared" si="1"/>
        <v/>
      </c>
      <c r="I90" s="9"/>
      <c r="J90" s="9"/>
      <c r="K90" s="5"/>
      <c r="L90" s="5"/>
    </row>
    <row r="91" spans="1:12" x14ac:dyDescent="0.3">
      <c r="A91" s="5"/>
      <c r="B91" s="5"/>
      <c r="C91" s="5"/>
      <c r="D91" s="5"/>
      <c r="E91" s="5"/>
      <c r="F91" s="5"/>
      <c r="G91" s="5"/>
      <c r="H91" s="5" t="str">
        <f t="shared" si="1"/>
        <v/>
      </c>
      <c r="I91" s="9"/>
      <c r="J91" s="9"/>
      <c r="K91" s="5"/>
      <c r="L91" s="5"/>
    </row>
    <row r="92" spans="1:12" x14ac:dyDescent="0.3">
      <c r="A92" s="5"/>
      <c r="B92" s="5"/>
      <c r="C92" s="5"/>
      <c r="D92" s="5"/>
      <c r="E92" s="5"/>
      <c r="F92" s="5"/>
      <c r="G92" s="5"/>
      <c r="H92" s="5" t="str">
        <f t="shared" si="1"/>
        <v/>
      </c>
      <c r="I92" s="9"/>
      <c r="J92" s="9"/>
      <c r="K92" s="5"/>
      <c r="L92" s="5"/>
    </row>
    <row r="93" spans="1:12" x14ac:dyDescent="0.3">
      <c r="A93" s="5"/>
      <c r="B93" s="5"/>
      <c r="C93" s="5"/>
      <c r="D93" s="5"/>
      <c r="E93" s="5"/>
      <c r="F93" s="5"/>
      <c r="G93" s="5"/>
      <c r="H93" s="5" t="str">
        <f t="shared" si="1"/>
        <v/>
      </c>
      <c r="I93" s="9"/>
      <c r="J93" s="9"/>
      <c r="K93" s="5"/>
      <c r="L93" s="5"/>
    </row>
    <row r="94" spans="1:12" x14ac:dyDescent="0.3">
      <c r="A94" s="5"/>
      <c r="B94" s="5"/>
      <c r="C94" s="5"/>
      <c r="D94" s="5"/>
      <c r="E94" s="5"/>
      <c r="F94" s="5"/>
      <c r="G94" s="5"/>
      <c r="H94" s="5" t="str">
        <f t="shared" si="1"/>
        <v/>
      </c>
      <c r="I94" s="9"/>
      <c r="J94" s="9"/>
      <c r="K94" s="5"/>
      <c r="L94" s="5"/>
    </row>
    <row r="95" spans="1:12" x14ac:dyDescent="0.3">
      <c r="A95" s="5"/>
      <c r="B95" s="5"/>
      <c r="C95" s="5"/>
      <c r="D95" s="5"/>
      <c r="E95" s="5"/>
      <c r="F95" s="5"/>
      <c r="G95" s="5"/>
      <c r="H95" s="5" t="str">
        <f t="shared" si="1"/>
        <v/>
      </c>
      <c r="I95" s="9"/>
      <c r="J95" s="9"/>
      <c r="K95" s="5"/>
      <c r="L95" s="5"/>
    </row>
    <row r="96" spans="1:12" x14ac:dyDescent="0.3">
      <c r="A96" s="5"/>
      <c r="B96" s="5"/>
      <c r="C96" s="5"/>
      <c r="D96" s="5"/>
      <c r="E96" s="5"/>
      <c r="F96" s="5"/>
      <c r="G96" s="5"/>
      <c r="H96" s="5" t="str">
        <f t="shared" si="1"/>
        <v/>
      </c>
      <c r="I96" s="9"/>
      <c r="J96" s="9"/>
      <c r="K96" s="5"/>
      <c r="L96" s="5"/>
    </row>
    <row r="97" spans="1:12" x14ac:dyDescent="0.3">
      <c r="A97" s="5"/>
      <c r="B97" s="5"/>
      <c r="C97" s="5"/>
      <c r="D97" s="5"/>
      <c r="E97" s="5"/>
      <c r="F97" s="5"/>
      <c r="G97" s="5"/>
      <c r="H97" s="5" t="str">
        <f t="shared" si="1"/>
        <v/>
      </c>
      <c r="I97" s="9"/>
      <c r="J97" s="9"/>
      <c r="K97" s="5"/>
      <c r="L97" s="5"/>
    </row>
    <row r="98" spans="1:12" x14ac:dyDescent="0.3">
      <c r="A98" s="5"/>
      <c r="B98" s="5"/>
      <c r="C98" s="5"/>
      <c r="D98" s="5"/>
      <c r="E98" s="5"/>
      <c r="F98" s="5"/>
      <c r="G98" s="5"/>
      <c r="H98" s="5" t="str">
        <f t="shared" si="1"/>
        <v/>
      </c>
      <c r="I98" s="9"/>
      <c r="J98" s="9"/>
      <c r="K98" s="5"/>
      <c r="L98" s="5"/>
    </row>
    <row r="99" spans="1:12" x14ac:dyDescent="0.3">
      <c r="A99" s="5"/>
      <c r="B99" s="5"/>
      <c r="C99" s="5"/>
      <c r="D99" s="5"/>
      <c r="E99" s="5"/>
      <c r="F99" s="5"/>
      <c r="G99" s="5"/>
      <c r="H99" s="5" t="str">
        <f t="shared" si="1"/>
        <v/>
      </c>
      <c r="I99" s="9"/>
      <c r="J99" s="9"/>
      <c r="K99" s="5"/>
      <c r="L99" s="5"/>
    </row>
    <row r="100" spans="1:12" x14ac:dyDescent="0.3">
      <c r="A100" s="5"/>
      <c r="B100" s="5"/>
      <c r="C100" s="5"/>
      <c r="D100" s="5"/>
      <c r="E100" s="5"/>
      <c r="F100" s="5"/>
      <c r="G100" s="5"/>
      <c r="H100" s="5" t="str">
        <f t="shared" si="1"/>
        <v/>
      </c>
      <c r="I100" s="9"/>
      <c r="J100" s="9"/>
      <c r="K100" s="5"/>
      <c r="L100" s="5"/>
    </row>
    <row r="101" spans="1:12" x14ac:dyDescent="0.3">
      <c r="A101" s="5"/>
      <c r="B101" s="5"/>
      <c r="C101" s="5"/>
      <c r="D101" s="5"/>
      <c r="E101" s="5"/>
      <c r="F101" s="5"/>
      <c r="G101" s="5"/>
      <c r="H101" s="5" t="str">
        <f t="shared" si="1"/>
        <v/>
      </c>
      <c r="I101" s="9"/>
      <c r="J101" s="9"/>
      <c r="K101" s="5"/>
      <c r="L101" s="5"/>
    </row>
  </sheetData>
  <conditionalFormatting sqref="H2:H101">
    <cfRule type="cellIs" dxfId="110" priority="4" operator="equal">
      <formula>"Cancelled"</formula>
    </cfRule>
    <cfRule type="cellIs" dxfId="109" priority="5" operator="equal">
      <formula>"On Hold"</formula>
    </cfRule>
    <cfRule type="cellIs" dxfId="108" priority="6" operator="equal">
      <formula>"Closed"</formula>
    </cfRule>
    <cfRule type="cellIs" dxfId="107" priority="7" operator="equal">
      <formula>"Open"</formula>
    </cfRule>
  </conditionalFormatting>
  <conditionalFormatting sqref="D2:D101">
    <cfRule type="cellIs" dxfId="106" priority="1" operator="equal">
      <formula>"Low"</formula>
    </cfRule>
    <cfRule type="cellIs" dxfId="105" priority="2" operator="equal">
      <formula>"Medium"</formula>
    </cfRule>
    <cfRule type="cellIs" dxfId="104" priority="3" operator="equal">
      <formula>"High"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Lists!$E$3:$E$5</xm:f>
          </x14:formula1>
          <xm:sqref>D2:D101</xm:sqref>
        </x14:dataValidation>
        <x14:dataValidation type="list" allowBlank="1" showInputMessage="1" showErrorMessage="1">
          <x14:formula1>
            <xm:f>Lists!$D$3:$D$8</xm:f>
          </x14:formula1>
          <xm:sqref>E2:E101</xm:sqref>
        </x14:dataValidation>
        <x14:dataValidation type="list" allowBlank="1" showInputMessage="1" showErrorMessage="1">
          <x14:formula1>
            <xm:f>Contacts!$A$2:$A$101</xm:f>
          </x14:formula1>
          <xm:sqref>F2:G101</xm:sqref>
        </x14:dataValidation>
        <x14:dataValidation type="list" allowBlank="1" showInputMessage="1" showErrorMessage="1">
          <x14:formula1>
            <xm:f>Lists!$H$2:$H$5</xm:f>
          </x14:formula1>
          <xm:sqref>H2:H101</xm:sqref>
        </x14:dataValidation>
        <x14:dataValidation type="list" allowBlank="1" showInputMessage="1" showErrorMessage="1">
          <x14:formula1>
            <xm:f>Lists!$J$2:$J$3</xm:f>
          </x14:formula1>
          <xm:sqref>L2:L101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1"/>
  <sheetViews>
    <sheetView workbookViewId="0">
      <selection activeCell="D2" sqref="D2"/>
    </sheetView>
  </sheetViews>
  <sheetFormatPr defaultRowHeight="14.4" x14ac:dyDescent="0.3"/>
  <cols>
    <col min="1" max="1" width="11.77734375" customWidth="1"/>
    <col min="3" max="3" width="37.77734375" customWidth="1"/>
    <col min="4" max="4" width="15" customWidth="1"/>
  </cols>
  <sheetData>
    <row r="1" spans="1:4" x14ac:dyDescent="0.3">
      <c r="A1" s="13" t="s">
        <v>82</v>
      </c>
      <c r="B1" s="13" t="s">
        <v>83</v>
      </c>
      <c r="C1" s="13" t="s">
        <v>84</v>
      </c>
      <c r="D1" s="13" t="s">
        <v>85</v>
      </c>
    </row>
    <row r="2" spans="1:4" x14ac:dyDescent="0.3">
      <c r="A2" s="5"/>
      <c r="B2" s="9"/>
      <c r="C2" s="5"/>
      <c r="D2" s="5"/>
    </row>
    <row r="3" spans="1:4" x14ac:dyDescent="0.3">
      <c r="A3" s="8"/>
      <c r="B3" s="11"/>
      <c r="C3" s="8"/>
      <c r="D3" s="8"/>
    </row>
    <row r="4" spans="1:4" x14ac:dyDescent="0.3">
      <c r="A4" s="8"/>
      <c r="B4" s="11"/>
      <c r="C4" s="8"/>
      <c r="D4" s="8"/>
    </row>
    <row r="5" spans="1:4" x14ac:dyDescent="0.3">
      <c r="A5" s="8"/>
      <c r="B5" s="11"/>
      <c r="C5" s="8"/>
      <c r="D5" s="8"/>
    </row>
    <row r="6" spans="1:4" x14ac:dyDescent="0.3">
      <c r="A6" s="8"/>
      <c r="B6" s="11"/>
      <c r="C6" s="8"/>
      <c r="D6" s="8"/>
    </row>
    <row r="7" spans="1:4" x14ac:dyDescent="0.3">
      <c r="A7" s="8"/>
      <c r="B7" s="11"/>
      <c r="C7" s="8"/>
      <c r="D7" s="8"/>
    </row>
    <row r="8" spans="1:4" x14ac:dyDescent="0.3">
      <c r="A8" s="8"/>
      <c r="B8" s="11"/>
      <c r="C8" s="8"/>
      <c r="D8" s="8"/>
    </row>
    <row r="9" spans="1:4" x14ac:dyDescent="0.3">
      <c r="A9" s="8"/>
      <c r="B9" s="11"/>
      <c r="C9" s="8"/>
      <c r="D9" s="8"/>
    </row>
    <row r="10" spans="1:4" x14ac:dyDescent="0.3">
      <c r="A10" s="8"/>
      <c r="B10" s="11"/>
      <c r="C10" s="8"/>
      <c r="D10" s="8"/>
    </row>
    <row r="11" spans="1:4" x14ac:dyDescent="0.3">
      <c r="A11" s="8"/>
      <c r="B11" s="11"/>
      <c r="C11" s="8"/>
      <c r="D11" s="8"/>
    </row>
    <row r="12" spans="1:4" x14ac:dyDescent="0.3">
      <c r="A12" s="8"/>
      <c r="B12" s="11"/>
      <c r="C12" s="8"/>
      <c r="D12" s="8"/>
    </row>
    <row r="13" spans="1:4" x14ac:dyDescent="0.3">
      <c r="A13" s="8"/>
      <c r="B13" s="11"/>
      <c r="C13" s="8"/>
      <c r="D13" s="8"/>
    </row>
    <row r="14" spans="1:4" x14ac:dyDescent="0.3">
      <c r="A14" s="8"/>
      <c r="B14" s="11"/>
      <c r="C14" s="8"/>
      <c r="D14" s="8"/>
    </row>
    <row r="15" spans="1:4" x14ac:dyDescent="0.3">
      <c r="A15" s="8"/>
      <c r="B15" s="11"/>
      <c r="C15" s="8"/>
      <c r="D15" s="8"/>
    </row>
    <row r="16" spans="1:4" x14ac:dyDescent="0.3">
      <c r="A16" s="8"/>
      <c r="B16" s="11"/>
      <c r="C16" s="8"/>
      <c r="D16" s="8"/>
    </row>
    <row r="17" spans="1:4" x14ac:dyDescent="0.3">
      <c r="A17" s="8"/>
      <c r="B17" s="11"/>
      <c r="C17" s="8"/>
      <c r="D17" s="8"/>
    </row>
    <row r="18" spans="1:4" x14ac:dyDescent="0.3">
      <c r="A18" s="8"/>
      <c r="B18" s="11"/>
      <c r="C18" s="8"/>
      <c r="D18" s="8"/>
    </row>
    <row r="19" spans="1:4" x14ac:dyDescent="0.3">
      <c r="A19" s="8"/>
      <c r="B19" s="11"/>
      <c r="C19" s="8"/>
      <c r="D19" s="8"/>
    </row>
    <row r="20" spans="1:4" x14ac:dyDescent="0.3">
      <c r="A20" s="8"/>
      <c r="B20" s="11"/>
      <c r="C20" s="8"/>
      <c r="D20" s="8"/>
    </row>
    <row r="21" spans="1:4" x14ac:dyDescent="0.3">
      <c r="A21" s="8"/>
      <c r="B21" s="11"/>
      <c r="C21" s="8"/>
      <c r="D21" s="8"/>
    </row>
    <row r="22" spans="1:4" x14ac:dyDescent="0.3">
      <c r="A22" s="8"/>
      <c r="B22" s="11"/>
      <c r="C22" s="8"/>
      <c r="D22" s="8"/>
    </row>
    <row r="23" spans="1:4" x14ac:dyDescent="0.3">
      <c r="A23" s="8"/>
      <c r="B23" s="11"/>
      <c r="C23" s="8"/>
      <c r="D23" s="8"/>
    </row>
    <row r="24" spans="1:4" x14ac:dyDescent="0.3">
      <c r="A24" s="8"/>
      <c r="B24" s="11"/>
      <c r="C24" s="8"/>
      <c r="D24" s="8"/>
    </row>
    <row r="25" spans="1:4" x14ac:dyDescent="0.3">
      <c r="A25" s="8"/>
      <c r="B25" s="11"/>
      <c r="C25" s="8"/>
      <c r="D25" s="8"/>
    </row>
    <row r="26" spans="1:4" x14ac:dyDescent="0.3">
      <c r="A26" s="8"/>
      <c r="B26" s="11"/>
      <c r="C26" s="8"/>
      <c r="D26" s="8"/>
    </row>
    <row r="27" spans="1:4" x14ac:dyDescent="0.3">
      <c r="A27" s="8"/>
      <c r="B27" s="11"/>
      <c r="C27" s="8"/>
      <c r="D27" s="8"/>
    </row>
    <row r="28" spans="1:4" x14ac:dyDescent="0.3">
      <c r="A28" s="8"/>
      <c r="B28" s="11"/>
      <c r="C28" s="8"/>
      <c r="D28" s="8"/>
    </row>
    <row r="29" spans="1:4" x14ac:dyDescent="0.3">
      <c r="A29" s="8"/>
      <c r="B29" s="11"/>
      <c r="C29" s="8"/>
      <c r="D29" s="8"/>
    </row>
    <row r="30" spans="1:4" x14ac:dyDescent="0.3">
      <c r="A30" s="8"/>
      <c r="B30" s="11"/>
      <c r="C30" s="8"/>
      <c r="D30" s="8"/>
    </row>
    <row r="31" spans="1:4" x14ac:dyDescent="0.3">
      <c r="A31" s="8"/>
      <c r="B31" s="11"/>
      <c r="C31" s="8"/>
      <c r="D31" s="8"/>
    </row>
    <row r="32" spans="1:4" x14ac:dyDescent="0.3">
      <c r="A32" s="8"/>
      <c r="B32" s="11"/>
      <c r="C32" s="8"/>
      <c r="D32" s="8"/>
    </row>
    <row r="33" spans="1:4" x14ac:dyDescent="0.3">
      <c r="A33" s="8"/>
      <c r="B33" s="11"/>
      <c r="C33" s="8"/>
      <c r="D33" s="8"/>
    </row>
    <row r="34" spans="1:4" x14ac:dyDescent="0.3">
      <c r="A34" s="8"/>
      <c r="B34" s="11"/>
      <c r="C34" s="8"/>
      <c r="D34" s="8"/>
    </row>
    <row r="35" spans="1:4" x14ac:dyDescent="0.3">
      <c r="A35" s="8"/>
      <c r="B35" s="11"/>
      <c r="C35" s="8"/>
      <c r="D35" s="8"/>
    </row>
    <row r="36" spans="1:4" x14ac:dyDescent="0.3">
      <c r="A36" s="8"/>
      <c r="B36" s="11"/>
      <c r="C36" s="8"/>
      <c r="D36" s="8"/>
    </row>
    <row r="37" spans="1:4" x14ac:dyDescent="0.3">
      <c r="A37" s="8"/>
      <c r="B37" s="11"/>
      <c r="C37" s="8"/>
      <c r="D37" s="8"/>
    </row>
    <row r="38" spans="1:4" x14ac:dyDescent="0.3">
      <c r="A38" s="8"/>
      <c r="B38" s="11"/>
      <c r="C38" s="8"/>
      <c r="D38" s="8"/>
    </row>
    <row r="39" spans="1:4" x14ac:dyDescent="0.3">
      <c r="A39" s="8"/>
      <c r="B39" s="11"/>
      <c r="C39" s="8"/>
      <c r="D39" s="8"/>
    </row>
    <row r="40" spans="1:4" x14ac:dyDescent="0.3">
      <c r="A40" s="8"/>
      <c r="B40" s="11"/>
      <c r="C40" s="8"/>
      <c r="D40" s="8"/>
    </row>
    <row r="41" spans="1:4" x14ac:dyDescent="0.3">
      <c r="A41" s="8"/>
      <c r="B41" s="11"/>
      <c r="C41" s="8"/>
      <c r="D41" s="8"/>
    </row>
    <row r="42" spans="1:4" x14ac:dyDescent="0.3">
      <c r="A42" s="8"/>
      <c r="B42" s="11"/>
      <c r="C42" s="8"/>
      <c r="D42" s="8"/>
    </row>
    <row r="43" spans="1:4" x14ac:dyDescent="0.3">
      <c r="A43" s="8"/>
      <c r="B43" s="11"/>
      <c r="C43" s="8"/>
      <c r="D43" s="8"/>
    </row>
    <row r="44" spans="1:4" x14ac:dyDescent="0.3">
      <c r="A44" s="8"/>
      <c r="B44" s="11"/>
      <c r="C44" s="8"/>
      <c r="D44" s="8"/>
    </row>
    <row r="45" spans="1:4" x14ac:dyDescent="0.3">
      <c r="A45" s="8"/>
      <c r="B45" s="11"/>
      <c r="C45" s="8"/>
      <c r="D45" s="8"/>
    </row>
    <row r="46" spans="1:4" x14ac:dyDescent="0.3">
      <c r="A46" s="8"/>
      <c r="B46" s="11"/>
      <c r="C46" s="8"/>
      <c r="D46" s="8"/>
    </row>
    <row r="47" spans="1:4" x14ac:dyDescent="0.3">
      <c r="A47" s="8"/>
      <c r="B47" s="11"/>
      <c r="C47" s="8"/>
      <c r="D47" s="8"/>
    </row>
    <row r="48" spans="1:4" x14ac:dyDescent="0.3">
      <c r="A48" s="8"/>
      <c r="B48" s="11"/>
      <c r="C48" s="8"/>
      <c r="D48" s="8"/>
    </row>
    <row r="49" spans="1:4" x14ac:dyDescent="0.3">
      <c r="A49" s="8"/>
      <c r="B49" s="11"/>
      <c r="C49" s="8"/>
      <c r="D49" s="8"/>
    </row>
    <row r="50" spans="1:4" x14ac:dyDescent="0.3">
      <c r="A50" s="8"/>
      <c r="B50" s="11"/>
      <c r="C50" s="8"/>
      <c r="D50" s="8"/>
    </row>
    <row r="51" spans="1:4" x14ac:dyDescent="0.3">
      <c r="A51" s="8"/>
      <c r="B51" s="11"/>
      <c r="C51" s="8"/>
      <c r="D51" s="8"/>
    </row>
    <row r="52" spans="1:4" x14ac:dyDescent="0.3">
      <c r="A52" s="8"/>
      <c r="B52" s="11"/>
      <c r="C52" s="8"/>
      <c r="D52" s="8"/>
    </row>
    <row r="53" spans="1:4" x14ac:dyDescent="0.3">
      <c r="A53" s="8"/>
      <c r="B53" s="11"/>
      <c r="C53" s="8"/>
      <c r="D53" s="8"/>
    </row>
    <row r="54" spans="1:4" x14ac:dyDescent="0.3">
      <c r="A54" s="8"/>
      <c r="B54" s="11"/>
      <c r="C54" s="8"/>
      <c r="D54" s="8"/>
    </row>
    <row r="55" spans="1:4" x14ac:dyDescent="0.3">
      <c r="A55" s="8"/>
      <c r="B55" s="11"/>
      <c r="C55" s="8"/>
      <c r="D55" s="8"/>
    </row>
    <row r="56" spans="1:4" x14ac:dyDescent="0.3">
      <c r="A56" s="8"/>
      <c r="B56" s="11"/>
      <c r="C56" s="8"/>
      <c r="D56" s="8"/>
    </row>
    <row r="57" spans="1:4" x14ac:dyDescent="0.3">
      <c r="A57" s="8"/>
      <c r="B57" s="11"/>
      <c r="C57" s="8"/>
      <c r="D57" s="8"/>
    </row>
    <row r="58" spans="1:4" x14ac:dyDescent="0.3">
      <c r="A58" s="8"/>
      <c r="B58" s="11"/>
      <c r="C58" s="8"/>
      <c r="D58" s="8"/>
    </row>
    <row r="59" spans="1:4" x14ac:dyDescent="0.3">
      <c r="A59" s="8"/>
      <c r="B59" s="11"/>
      <c r="C59" s="8"/>
      <c r="D59" s="8"/>
    </row>
    <row r="60" spans="1:4" x14ac:dyDescent="0.3">
      <c r="A60" s="8"/>
      <c r="B60" s="11"/>
      <c r="C60" s="8"/>
      <c r="D60" s="8"/>
    </row>
    <row r="61" spans="1:4" x14ac:dyDescent="0.3">
      <c r="A61" s="8"/>
      <c r="B61" s="11"/>
      <c r="C61" s="8"/>
      <c r="D61" s="8"/>
    </row>
    <row r="62" spans="1:4" x14ac:dyDescent="0.3">
      <c r="A62" s="8"/>
      <c r="B62" s="11"/>
      <c r="C62" s="8"/>
      <c r="D62" s="8"/>
    </row>
    <row r="63" spans="1:4" x14ac:dyDescent="0.3">
      <c r="A63" s="8"/>
      <c r="B63" s="11"/>
      <c r="C63" s="8"/>
      <c r="D63" s="8"/>
    </row>
    <row r="64" spans="1:4" x14ac:dyDescent="0.3">
      <c r="A64" s="8"/>
      <c r="B64" s="11"/>
      <c r="C64" s="8"/>
      <c r="D64" s="8"/>
    </row>
    <row r="65" spans="1:4" x14ac:dyDescent="0.3">
      <c r="A65" s="8"/>
      <c r="B65" s="11"/>
      <c r="C65" s="8"/>
      <c r="D65" s="8"/>
    </row>
    <row r="66" spans="1:4" x14ac:dyDescent="0.3">
      <c r="A66" s="8"/>
      <c r="B66" s="11"/>
      <c r="C66" s="8"/>
      <c r="D66" s="8"/>
    </row>
    <row r="67" spans="1:4" x14ac:dyDescent="0.3">
      <c r="A67" s="8"/>
      <c r="B67" s="11"/>
      <c r="C67" s="8"/>
      <c r="D67" s="8"/>
    </row>
    <row r="68" spans="1:4" x14ac:dyDescent="0.3">
      <c r="A68" s="8"/>
      <c r="B68" s="11"/>
      <c r="C68" s="8"/>
      <c r="D68" s="8"/>
    </row>
    <row r="69" spans="1:4" x14ac:dyDescent="0.3">
      <c r="A69" s="8"/>
      <c r="B69" s="11"/>
      <c r="C69" s="8"/>
      <c r="D69" s="8"/>
    </row>
    <row r="70" spans="1:4" x14ac:dyDescent="0.3">
      <c r="A70" s="8"/>
      <c r="B70" s="11"/>
      <c r="C70" s="8"/>
      <c r="D70" s="8"/>
    </row>
    <row r="71" spans="1:4" x14ac:dyDescent="0.3">
      <c r="A71" s="8"/>
      <c r="B71" s="11"/>
      <c r="C71" s="8"/>
      <c r="D71" s="8"/>
    </row>
    <row r="72" spans="1:4" x14ac:dyDescent="0.3">
      <c r="A72" s="8"/>
      <c r="B72" s="11"/>
      <c r="C72" s="8"/>
      <c r="D72" s="8"/>
    </row>
    <row r="73" spans="1:4" x14ac:dyDescent="0.3">
      <c r="A73" s="8"/>
      <c r="B73" s="11"/>
      <c r="C73" s="8"/>
      <c r="D73" s="8"/>
    </row>
    <row r="74" spans="1:4" x14ac:dyDescent="0.3">
      <c r="A74" s="8"/>
      <c r="B74" s="11"/>
      <c r="C74" s="8"/>
      <c r="D74" s="8"/>
    </row>
    <row r="75" spans="1:4" x14ac:dyDescent="0.3">
      <c r="A75" s="8"/>
      <c r="B75" s="11"/>
      <c r="C75" s="8"/>
      <c r="D75" s="8"/>
    </row>
    <row r="76" spans="1:4" x14ac:dyDescent="0.3">
      <c r="A76" s="8"/>
      <c r="B76" s="11"/>
      <c r="C76" s="8"/>
      <c r="D76" s="8"/>
    </row>
    <row r="77" spans="1:4" x14ac:dyDescent="0.3">
      <c r="A77" s="8"/>
      <c r="B77" s="11"/>
      <c r="C77" s="8"/>
      <c r="D77" s="8"/>
    </row>
    <row r="78" spans="1:4" x14ac:dyDescent="0.3">
      <c r="A78" s="8"/>
      <c r="B78" s="11"/>
      <c r="C78" s="8"/>
      <c r="D78" s="8"/>
    </row>
    <row r="79" spans="1:4" x14ac:dyDescent="0.3">
      <c r="A79" s="8"/>
      <c r="B79" s="11"/>
      <c r="C79" s="8"/>
      <c r="D79" s="8"/>
    </row>
    <row r="80" spans="1:4" x14ac:dyDescent="0.3">
      <c r="A80" s="8"/>
      <c r="B80" s="11"/>
      <c r="C80" s="8"/>
      <c r="D80" s="8"/>
    </row>
    <row r="81" spans="1:4" x14ac:dyDescent="0.3">
      <c r="A81" s="8"/>
      <c r="B81" s="11"/>
      <c r="C81" s="8"/>
      <c r="D81" s="8"/>
    </row>
    <row r="82" spans="1:4" x14ac:dyDescent="0.3">
      <c r="A82" s="8"/>
      <c r="B82" s="11"/>
      <c r="C82" s="8"/>
      <c r="D82" s="8"/>
    </row>
    <row r="83" spans="1:4" x14ac:dyDescent="0.3">
      <c r="A83" s="8"/>
      <c r="B83" s="11"/>
      <c r="C83" s="8"/>
      <c r="D83" s="8"/>
    </row>
    <row r="84" spans="1:4" x14ac:dyDescent="0.3">
      <c r="A84" s="8"/>
      <c r="B84" s="11"/>
      <c r="C84" s="8"/>
      <c r="D84" s="8"/>
    </row>
    <row r="85" spans="1:4" x14ac:dyDescent="0.3">
      <c r="A85" s="8"/>
      <c r="B85" s="11"/>
      <c r="C85" s="8"/>
      <c r="D85" s="8"/>
    </row>
    <row r="86" spans="1:4" x14ac:dyDescent="0.3">
      <c r="A86" s="8"/>
      <c r="B86" s="11"/>
      <c r="C86" s="8"/>
      <c r="D86" s="8"/>
    </row>
    <row r="87" spans="1:4" x14ac:dyDescent="0.3">
      <c r="A87" s="8"/>
      <c r="B87" s="11"/>
      <c r="C87" s="8"/>
      <c r="D87" s="8"/>
    </row>
    <row r="88" spans="1:4" x14ac:dyDescent="0.3">
      <c r="A88" s="8"/>
      <c r="B88" s="11"/>
      <c r="C88" s="8"/>
      <c r="D88" s="8"/>
    </row>
    <row r="89" spans="1:4" x14ac:dyDescent="0.3">
      <c r="A89" s="8"/>
      <c r="B89" s="11"/>
      <c r="C89" s="8"/>
      <c r="D89" s="8"/>
    </row>
    <row r="90" spans="1:4" x14ac:dyDescent="0.3">
      <c r="A90" s="8"/>
      <c r="B90" s="11"/>
      <c r="C90" s="8"/>
      <c r="D90" s="8"/>
    </row>
    <row r="91" spans="1:4" x14ac:dyDescent="0.3">
      <c r="A91" s="8"/>
      <c r="B91" s="11"/>
      <c r="C91" s="8"/>
      <c r="D91" s="8"/>
    </row>
    <row r="92" spans="1:4" x14ac:dyDescent="0.3">
      <c r="A92" s="8"/>
      <c r="B92" s="11"/>
      <c r="C92" s="8"/>
      <c r="D92" s="8"/>
    </row>
    <row r="93" spans="1:4" x14ac:dyDescent="0.3">
      <c r="A93" s="8"/>
      <c r="B93" s="11"/>
      <c r="C93" s="8"/>
      <c r="D93" s="8"/>
    </row>
    <row r="94" spans="1:4" x14ac:dyDescent="0.3">
      <c r="A94" s="8"/>
      <c r="B94" s="11"/>
      <c r="C94" s="8"/>
      <c r="D94" s="8"/>
    </row>
    <row r="95" spans="1:4" x14ac:dyDescent="0.3">
      <c r="A95" s="8"/>
      <c r="B95" s="11"/>
      <c r="C95" s="8"/>
      <c r="D95" s="8"/>
    </row>
    <row r="96" spans="1:4" x14ac:dyDescent="0.3">
      <c r="A96" s="8"/>
      <c r="B96" s="11"/>
      <c r="C96" s="8"/>
      <c r="D96" s="8"/>
    </row>
    <row r="97" spans="1:4" x14ac:dyDescent="0.3">
      <c r="A97" s="8"/>
      <c r="B97" s="11"/>
      <c r="C97" s="8"/>
      <c r="D97" s="8"/>
    </row>
    <row r="98" spans="1:4" x14ac:dyDescent="0.3">
      <c r="A98" s="8"/>
      <c r="B98" s="11"/>
      <c r="C98" s="8"/>
      <c r="D98" s="8"/>
    </row>
    <row r="99" spans="1:4" x14ac:dyDescent="0.3">
      <c r="A99" s="8"/>
      <c r="B99" s="11"/>
      <c r="C99" s="8"/>
      <c r="D99" s="8"/>
    </row>
    <row r="100" spans="1:4" x14ac:dyDescent="0.3">
      <c r="A100" s="8"/>
      <c r="B100" s="11"/>
      <c r="C100" s="8"/>
      <c r="D100" s="8"/>
    </row>
    <row r="101" spans="1:4" x14ac:dyDescent="0.3">
      <c r="A101" s="8"/>
      <c r="B101" s="11"/>
      <c r="C101" s="8"/>
      <c r="D101" s="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Contacts!$A$2:$A$101</xm:f>
          </x14:formula1>
          <xm:sqref>D2:D101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A293"/>
  <sheetViews>
    <sheetView workbookViewId="0">
      <selection activeCell="H1" sqref="H1:H1048576"/>
    </sheetView>
  </sheetViews>
  <sheetFormatPr defaultRowHeight="14.4" x14ac:dyDescent="0.3"/>
  <cols>
    <col min="1" max="1" width="28.33203125" customWidth="1"/>
    <col min="2" max="2" width="31" style="70" customWidth="1"/>
    <col min="3" max="3" width="15.109375" customWidth="1"/>
    <col min="4" max="4" width="10.5546875" hidden="1" customWidth="1"/>
    <col min="5" max="6" width="11.33203125" hidden="1" customWidth="1"/>
    <col min="7" max="7" width="11" customWidth="1"/>
    <col min="8" max="8" width="10.6640625" hidden="1" customWidth="1"/>
    <col min="9" max="130" width="6.6640625" customWidth="1"/>
    <col min="131" max="131" width="7.44140625" customWidth="1"/>
  </cols>
  <sheetData>
    <row r="1" spans="1:131" x14ac:dyDescent="0.3">
      <c r="A1" s="1" t="s">
        <v>62</v>
      </c>
      <c r="B1" s="1"/>
      <c r="D1" t="s">
        <v>465</v>
      </c>
      <c r="E1" s="2">
        <f>DATEVALUE(D1)</f>
        <v>42998</v>
      </c>
      <c r="I1" t="str">
        <f ca="1">IF($F$10="",IF(AND(OR($D$10&lt;=I$8,$D$10&lt;J$8),$E$10&gt;=I$8),$H$10," "),IF(AND(OR($D$10&lt;=I$8,$D$10&lt;J$8),$F$10&gt;=I$8),"C"," "))</f>
        <v xml:space="preserve"> </v>
      </c>
    </row>
    <row r="2" spans="1:131" ht="21.6" customHeight="1" x14ac:dyDescent="0.3">
      <c r="C2" s="68" t="b">
        <v>0</v>
      </c>
    </row>
    <row r="3" spans="1:131" x14ac:dyDescent="0.3">
      <c r="A3" s="106" t="s">
        <v>460</v>
      </c>
      <c r="B3" s="106"/>
      <c r="C3" s="106"/>
      <c r="D3" s="106"/>
      <c r="E3" s="106"/>
      <c r="F3" s="106"/>
      <c r="G3" s="106"/>
      <c r="I3" s="107" t="s">
        <v>17</v>
      </c>
      <c r="J3" s="107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</row>
    <row r="4" spans="1:131" x14ac:dyDescent="0.3">
      <c r="A4" s="106" t="s">
        <v>106</v>
      </c>
      <c r="B4" s="106"/>
      <c r="C4" s="106"/>
      <c r="D4" s="106"/>
      <c r="E4" s="106"/>
      <c r="F4" s="106"/>
      <c r="G4" s="106"/>
      <c r="I4" s="17" t="str">
        <f>TEXT(I8,"yyyy")</f>
        <v>2017</v>
      </c>
      <c r="J4" s="17" t="str">
        <f>IF(TEXT(J8,"yyyy") = TEXT(I8,"yyyy"), "", TEXT(K8,"yyyy"))</f>
        <v/>
      </c>
      <c r="K4" s="17" t="str">
        <f t="shared" ref="K4:BV4" si="0">IF(TEXT(K8,"yyyy") = TEXT(J8,"yyyy"), "", TEXT(L8,"yyyy"))</f>
        <v/>
      </c>
      <c r="L4" s="17" t="str">
        <f t="shared" si="0"/>
        <v/>
      </c>
      <c r="M4" s="17" t="str">
        <f t="shared" si="0"/>
        <v/>
      </c>
      <c r="N4" s="17" t="str">
        <f t="shared" si="0"/>
        <v/>
      </c>
      <c r="O4" s="17" t="str">
        <f t="shared" si="0"/>
        <v/>
      </c>
      <c r="P4" s="17" t="str">
        <f t="shared" si="0"/>
        <v/>
      </c>
      <c r="Q4" s="17" t="str">
        <f t="shared" si="0"/>
        <v/>
      </c>
      <c r="R4" s="17" t="str">
        <f t="shared" si="0"/>
        <v/>
      </c>
      <c r="S4" s="17" t="str">
        <f t="shared" si="0"/>
        <v/>
      </c>
      <c r="T4" s="17" t="str">
        <f t="shared" si="0"/>
        <v/>
      </c>
      <c r="U4" s="17" t="str">
        <f t="shared" si="0"/>
        <v/>
      </c>
      <c r="V4" s="17" t="str">
        <f t="shared" si="0"/>
        <v/>
      </c>
      <c r="W4" s="17" t="str">
        <f t="shared" si="0"/>
        <v/>
      </c>
      <c r="X4" s="17" t="str">
        <f t="shared" si="0"/>
        <v/>
      </c>
      <c r="Y4" s="17" t="str">
        <f t="shared" si="0"/>
        <v/>
      </c>
      <c r="Z4" s="17" t="str">
        <f t="shared" si="0"/>
        <v/>
      </c>
      <c r="AA4" s="17" t="str">
        <f t="shared" si="0"/>
        <v/>
      </c>
      <c r="AB4" s="17" t="str">
        <f t="shared" si="0"/>
        <v/>
      </c>
      <c r="AC4" s="17" t="str">
        <f t="shared" si="0"/>
        <v/>
      </c>
      <c r="AD4" s="17" t="str">
        <f t="shared" si="0"/>
        <v/>
      </c>
      <c r="AE4" s="17" t="str">
        <f t="shared" si="0"/>
        <v/>
      </c>
      <c r="AF4" s="17" t="str">
        <f t="shared" si="0"/>
        <v/>
      </c>
      <c r="AG4" s="17" t="str">
        <f t="shared" si="0"/>
        <v/>
      </c>
      <c r="AH4" s="17" t="str">
        <f t="shared" si="0"/>
        <v/>
      </c>
      <c r="AI4" s="17" t="str">
        <f t="shared" si="0"/>
        <v/>
      </c>
      <c r="AJ4" s="17" t="str">
        <f t="shared" si="0"/>
        <v/>
      </c>
      <c r="AK4" s="17" t="str">
        <f t="shared" si="0"/>
        <v/>
      </c>
      <c r="AL4" s="17" t="str">
        <f t="shared" si="0"/>
        <v/>
      </c>
      <c r="AM4" s="17" t="str">
        <f t="shared" si="0"/>
        <v/>
      </c>
      <c r="AN4" s="17" t="str">
        <f t="shared" si="0"/>
        <v/>
      </c>
      <c r="AO4" s="17" t="str">
        <f t="shared" si="0"/>
        <v/>
      </c>
      <c r="AP4" s="17" t="str">
        <f t="shared" si="0"/>
        <v/>
      </c>
      <c r="AQ4" s="17" t="str">
        <f t="shared" si="0"/>
        <v/>
      </c>
      <c r="AR4" s="17" t="str">
        <f t="shared" si="0"/>
        <v/>
      </c>
      <c r="AS4" s="17" t="str">
        <f t="shared" si="0"/>
        <v/>
      </c>
      <c r="AT4" s="17" t="str">
        <f t="shared" si="0"/>
        <v/>
      </c>
      <c r="AU4" s="17" t="str">
        <f t="shared" si="0"/>
        <v/>
      </c>
      <c r="AV4" s="17" t="str">
        <f t="shared" si="0"/>
        <v/>
      </c>
      <c r="AW4" s="17" t="str">
        <f t="shared" si="0"/>
        <v/>
      </c>
      <c r="AX4" s="17" t="str">
        <f t="shared" si="0"/>
        <v/>
      </c>
      <c r="AY4" s="17" t="str">
        <f t="shared" si="0"/>
        <v/>
      </c>
      <c r="AZ4" s="17" t="str">
        <f t="shared" si="0"/>
        <v/>
      </c>
      <c r="BA4" s="17" t="str">
        <f t="shared" si="0"/>
        <v/>
      </c>
      <c r="BB4" s="17" t="str">
        <f t="shared" si="0"/>
        <v/>
      </c>
      <c r="BC4" s="17" t="str">
        <f t="shared" si="0"/>
        <v/>
      </c>
      <c r="BD4" s="17" t="str">
        <f t="shared" si="0"/>
        <v/>
      </c>
      <c r="BE4" s="17" t="str">
        <f t="shared" si="0"/>
        <v/>
      </c>
      <c r="BF4" s="17" t="str">
        <f t="shared" si="0"/>
        <v/>
      </c>
      <c r="BG4" s="17" t="str">
        <f t="shared" si="0"/>
        <v/>
      </c>
      <c r="BH4" s="17" t="str">
        <f t="shared" si="0"/>
        <v/>
      </c>
      <c r="BI4" s="17" t="str">
        <f t="shared" si="0"/>
        <v/>
      </c>
      <c r="BJ4" s="17" t="str">
        <f t="shared" si="0"/>
        <v/>
      </c>
      <c r="BK4" s="17" t="str">
        <f t="shared" si="0"/>
        <v/>
      </c>
      <c r="BL4" s="17" t="str">
        <f t="shared" si="0"/>
        <v/>
      </c>
      <c r="BM4" s="17" t="str">
        <f t="shared" si="0"/>
        <v/>
      </c>
      <c r="BN4" s="17" t="str">
        <f t="shared" si="0"/>
        <v/>
      </c>
      <c r="BO4" s="17" t="str">
        <f t="shared" si="0"/>
        <v/>
      </c>
      <c r="BP4" s="17" t="str">
        <f t="shared" si="0"/>
        <v/>
      </c>
      <c r="BQ4" s="17" t="str">
        <f t="shared" si="0"/>
        <v/>
      </c>
      <c r="BR4" s="17" t="str">
        <f t="shared" si="0"/>
        <v/>
      </c>
      <c r="BS4" s="17" t="str">
        <f t="shared" si="0"/>
        <v/>
      </c>
      <c r="BT4" s="17" t="str">
        <f t="shared" si="0"/>
        <v/>
      </c>
      <c r="BU4" s="17" t="str">
        <f t="shared" si="0"/>
        <v/>
      </c>
      <c r="BV4" s="17" t="str">
        <f t="shared" si="0"/>
        <v/>
      </c>
      <c r="BW4" s="17" t="str">
        <f t="shared" ref="BW4:DZ4" si="1">IF(TEXT(BW8,"yyyy") = TEXT(BV8,"yyyy"), "", TEXT(BX8,"yyyy"))</f>
        <v/>
      </c>
      <c r="BX4" s="17" t="str">
        <f t="shared" si="1"/>
        <v/>
      </c>
      <c r="BY4" s="17" t="str">
        <f t="shared" si="1"/>
        <v/>
      </c>
      <c r="BZ4" s="17" t="str">
        <f t="shared" si="1"/>
        <v/>
      </c>
      <c r="CA4" s="17" t="str">
        <f t="shared" si="1"/>
        <v/>
      </c>
      <c r="CB4" s="17" t="str">
        <f t="shared" si="1"/>
        <v/>
      </c>
      <c r="CC4" s="17" t="str">
        <f t="shared" si="1"/>
        <v/>
      </c>
      <c r="CD4" s="17" t="str">
        <f t="shared" si="1"/>
        <v/>
      </c>
      <c r="CE4" s="17" t="str">
        <f t="shared" si="1"/>
        <v/>
      </c>
      <c r="CF4" s="17" t="str">
        <f t="shared" si="1"/>
        <v/>
      </c>
      <c r="CG4" s="17" t="str">
        <f t="shared" si="1"/>
        <v/>
      </c>
      <c r="CH4" s="17" t="str">
        <f t="shared" si="1"/>
        <v/>
      </c>
      <c r="CI4" s="17" t="str">
        <f t="shared" si="1"/>
        <v/>
      </c>
      <c r="CJ4" s="17" t="str">
        <f t="shared" si="1"/>
        <v/>
      </c>
      <c r="CK4" s="17" t="str">
        <f t="shared" si="1"/>
        <v/>
      </c>
      <c r="CL4" s="17" t="str">
        <f t="shared" si="1"/>
        <v/>
      </c>
      <c r="CM4" s="17" t="str">
        <f t="shared" si="1"/>
        <v/>
      </c>
      <c r="CN4" s="17" t="str">
        <f t="shared" si="1"/>
        <v/>
      </c>
      <c r="CO4" s="17" t="str">
        <f t="shared" si="1"/>
        <v/>
      </c>
      <c r="CP4" s="17" t="str">
        <f t="shared" si="1"/>
        <v/>
      </c>
      <c r="CQ4" s="17" t="str">
        <f t="shared" si="1"/>
        <v/>
      </c>
      <c r="CR4" s="17" t="str">
        <f t="shared" si="1"/>
        <v/>
      </c>
      <c r="CS4" s="17" t="str">
        <f t="shared" si="1"/>
        <v/>
      </c>
      <c r="CT4" s="17" t="str">
        <f t="shared" si="1"/>
        <v/>
      </c>
      <c r="CU4" s="17" t="str">
        <f t="shared" si="1"/>
        <v/>
      </c>
      <c r="CV4" s="17" t="str">
        <f t="shared" si="1"/>
        <v/>
      </c>
      <c r="CW4" s="17" t="str">
        <f t="shared" si="1"/>
        <v/>
      </c>
      <c r="CX4" s="17" t="str">
        <f t="shared" si="1"/>
        <v/>
      </c>
      <c r="CY4" s="17" t="str">
        <f t="shared" si="1"/>
        <v/>
      </c>
      <c r="CZ4" s="17" t="str">
        <f t="shared" si="1"/>
        <v/>
      </c>
      <c r="DA4" s="17" t="str">
        <f t="shared" si="1"/>
        <v/>
      </c>
      <c r="DB4" s="17" t="str">
        <f t="shared" si="1"/>
        <v/>
      </c>
      <c r="DC4" s="17" t="str">
        <f t="shared" si="1"/>
        <v/>
      </c>
      <c r="DD4" s="17" t="str">
        <f t="shared" si="1"/>
        <v/>
      </c>
      <c r="DE4" s="17" t="str">
        <f t="shared" si="1"/>
        <v/>
      </c>
      <c r="DF4" s="17" t="str">
        <f t="shared" si="1"/>
        <v/>
      </c>
      <c r="DG4" s="17" t="str">
        <f t="shared" si="1"/>
        <v/>
      </c>
      <c r="DH4" s="17" t="str">
        <f t="shared" si="1"/>
        <v>2018</v>
      </c>
      <c r="DI4" s="17" t="str">
        <f t="shared" si="1"/>
        <v/>
      </c>
      <c r="DJ4" s="17" t="str">
        <f t="shared" si="1"/>
        <v/>
      </c>
      <c r="DK4" s="17" t="str">
        <f t="shared" si="1"/>
        <v/>
      </c>
      <c r="DL4" s="17" t="str">
        <f t="shared" si="1"/>
        <v/>
      </c>
      <c r="DM4" s="17" t="str">
        <f t="shared" si="1"/>
        <v/>
      </c>
      <c r="DN4" s="17" t="str">
        <f t="shared" si="1"/>
        <v/>
      </c>
      <c r="DO4" s="17" t="str">
        <f t="shared" si="1"/>
        <v/>
      </c>
      <c r="DP4" s="17" t="str">
        <f t="shared" si="1"/>
        <v/>
      </c>
      <c r="DQ4" s="17" t="str">
        <f t="shared" si="1"/>
        <v/>
      </c>
      <c r="DR4" s="17" t="str">
        <f t="shared" si="1"/>
        <v/>
      </c>
      <c r="DS4" s="17" t="str">
        <f t="shared" si="1"/>
        <v/>
      </c>
      <c r="DT4" s="17" t="str">
        <f t="shared" si="1"/>
        <v/>
      </c>
      <c r="DU4" s="17" t="str">
        <f t="shared" si="1"/>
        <v/>
      </c>
      <c r="DV4" s="17" t="str">
        <f t="shared" si="1"/>
        <v/>
      </c>
      <c r="DW4" s="17" t="str">
        <f t="shared" si="1"/>
        <v/>
      </c>
      <c r="DX4" s="17" t="str">
        <f t="shared" si="1"/>
        <v/>
      </c>
      <c r="DY4" s="17" t="str">
        <f t="shared" si="1"/>
        <v/>
      </c>
      <c r="DZ4" s="17" t="str">
        <f t="shared" si="1"/>
        <v/>
      </c>
    </row>
    <row r="5" spans="1:131" x14ac:dyDescent="0.3">
      <c r="A5" s="106" t="s">
        <v>107</v>
      </c>
      <c r="B5" s="106"/>
      <c r="C5" s="106"/>
      <c r="D5" s="106"/>
      <c r="E5" s="106"/>
      <c r="F5" s="106"/>
      <c r="G5" s="106"/>
      <c r="I5" s="17" t="str">
        <f>TEXT(I8,"mmm")</f>
        <v>Sep</v>
      </c>
      <c r="J5" s="17" t="str">
        <f>IF(TEXT(J8,"mmm") = TEXT(I8,"mmm"), "", TEXT(J8,"mmm"))</f>
        <v/>
      </c>
      <c r="K5" s="17" t="str">
        <f t="shared" ref="K5:BV5" si="2">IF(TEXT(K8,"mmm") = TEXT(J8,"mmm"), "", TEXT(K8,"mmm"))</f>
        <v/>
      </c>
      <c r="L5" s="17" t="str">
        <f t="shared" si="2"/>
        <v/>
      </c>
      <c r="M5" s="17" t="str">
        <f t="shared" si="2"/>
        <v/>
      </c>
      <c r="N5" s="17" t="str">
        <f t="shared" si="2"/>
        <v/>
      </c>
      <c r="O5" s="17" t="str">
        <f t="shared" si="2"/>
        <v/>
      </c>
      <c r="P5" s="17" t="str">
        <f t="shared" si="2"/>
        <v/>
      </c>
      <c r="Q5" s="17" t="str">
        <f t="shared" si="2"/>
        <v/>
      </c>
      <c r="R5" s="17" t="str">
        <f t="shared" si="2"/>
        <v/>
      </c>
      <c r="S5" s="17" t="str">
        <f t="shared" si="2"/>
        <v/>
      </c>
      <c r="T5" s="17" t="str">
        <f t="shared" si="2"/>
        <v>Oct</v>
      </c>
      <c r="U5" s="17" t="str">
        <f t="shared" si="2"/>
        <v/>
      </c>
      <c r="V5" s="17" t="str">
        <f t="shared" si="2"/>
        <v/>
      </c>
      <c r="W5" s="17" t="str">
        <f t="shared" si="2"/>
        <v/>
      </c>
      <c r="X5" s="17" t="str">
        <f t="shared" si="2"/>
        <v/>
      </c>
      <c r="Y5" s="17" t="str">
        <f t="shared" si="2"/>
        <v/>
      </c>
      <c r="Z5" s="17" t="str">
        <f t="shared" si="2"/>
        <v/>
      </c>
      <c r="AA5" s="17" t="str">
        <f t="shared" si="2"/>
        <v/>
      </c>
      <c r="AB5" s="17" t="str">
        <f t="shared" si="2"/>
        <v/>
      </c>
      <c r="AC5" s="17" t="str">
        <f t="shared" si="2"/>
        <v/>
      </c>
      <c r="AD5" s="17" t="str">
        <f t="shared" si="2"/>
        <v/>
      </c>
      <c r="AE5" s="17" t="str">
        <f t="shared" si="2"/>
        <v/>
      </c>
      <c r="AF5" s="17" t="str">
        <f t="shared" si="2"/>
        <v/>
      </c>
      <c r="AG5" s="17" t="str">
        <f t="shared" si="2"/>
        <v/>
      </c>
      <c r="AH5" s="17" t="str">
        <f t="shared" si="2"/>
        <v/>
      </c>
      <c r="AI5" s="17" t="str">
        <f t="shared" si="2"/>
        <v/>
      </c>
      <c r="AJ5" s="17" t="str">
        <f t="shared" si="2"/>
        <v/>
      </c>
      <c r="AK5" s="17" t="str">
        <f t="shared" si="2"/>
        <v/>
      </c>
      <c r="AL5" s="17" t="str">
        <f t="shared" si="2"/>
        <v/>
      </c>
      <c r="AM5" s="17" t="str">
        <f t="shared" si="2"/>
        <v/>
      </c>
      <c r="AN5" s="17" t="str">
        <f t="shared" si="2"/>
        <v/>
      </c>
      <c r="AO5" s="17" t="str">
        <f t="shared" si="2"/>
        <v/>
      </c>
      <c r="AP5" s="17" t="str">
        <f t="shared" si="2"/>
        <v/>
      </c>
      <c r="AQ5" s="17" t="str">
        <f t="shared" si="2"/>
        <v/>
      </c>
      <c r="AR5" s="17" t="str">
        <f t="shared" si="2"/>
        <v/>
      </c>
      <c r="AS5" s="17" t="str">
        <f t="shared" si="2"/>
        <v/>
      </c>
      <c r="AT5" s="17" t="str">
        <f t="shared" si="2"/>
        <v/>
      </c>
      <c r="AU5" s="17" t="str">
        <f t="shared" si="2"/>
        <v/>
      </c>
      <c r="AV5" s="17" t="str">
        <f t="shared" si="2"/>
        <v/>
      </c>
      <c r="AW5" s="17" t="str">
        <f t="shared" si="2"/>
        <v/>
      </c>
      <c r="AX5" s="17" t="str">
        <f t="shared" si="2"/>
        <v/>
      </c>
      <c r="AY5" s="17" t="str">
        <f t="shared" si="2"/>
        <v>Nov</v>
      </c>
      <c r="AZ5" s="17" t="str">
        <f t="shared" si="2"/>
        <v/>
      </c>
      <c r="BA5" s="17" t="str">
        <f t="shared" si="2"/>
        <v/>
      </c>
      <c r="BB5" s="17" t="str">
        <f t="shared" si="2"/>
        <v/>
      </c>
      <c r="BC5" s="17" t="str">
        <f t="shared" si="2"/>
        <v/>
      </c>
      <c r="BD5" s="17" t="str">
        <f t="shared" si="2"/>
        <v/>
      </c>
      <c r="BE5" s="17" t="str">
        <f t="shared" si="2"/>
        <v/>
      </c>
      <c r="BF5" s="17" t="str">
        <f t="shared" si="2"/>
        <v/>
      </c>
      <c r="BG5" s="17" t="str">
        <f t="shared" si="2"/>
        <v/>
      </c>
      <c r="BH5" s="17" t="str">
        <f t="shared" si="2"/>
        <v/>
      </c>
      <c r="BI5" s="17" t="str">
        <f t="shared" si="2"/>
        <v/>
      </c>
      <c r="BJ5" s="17" t="str">
        <f t="shared" si="2"/>
        <v/>
      </c>
      <c r="BK5" s="17" t="str">
        <f t="shared" si="2"/>
        <v/>
      </c>
      <c r="BL5" s="17" t="str">
        <f t="shared" si="2"/>
        <v/>
      </c>
      <c r="BM5" s="17" t="str">
        <f t="shared" si="2"/>
        <v/>
      </c>
      <c r="BN5" s="17" t="str">
        <f t="shared" si="2"/>
        <v/>
      </c>
      <c r="BO5" s="17" t="str">
        <f t="shared" si="2"/>
        <v/>
      </c>
      <c r="BP5" s="17" t="str">
        <f t="shared" si="2"/>
        <v/>
      </c>
      <c r="BQ5" s="17" t="str">
        <f t="shared" si="2"/>
        <v/>
      </c>
      <c r="BR5" s="17" t="str">
        <f t="shared" si="2"/>
        <v/>
      </c>
      <c r="BS5" s="17" t="str">
        <f t="shared" si="2"/>
        <v/>
      </c>
      <c r="BT5" s="17" t="str">
        <f t="shared" si="2"/>
        <v/>
      </c>
      <c r="BU5" s="17" t="str">
        <f t="shared" si="2"/>
        <v/>
      </c>
      <c r="BV5" s="17" t="str">
        <f t="shared" si="2"/>
        <v/>
      </c>
      <c r="BW5" s="17" t="str">
        <f t="shared" ref="BW5:DZ5" si="3">IF(TEXT(BW8,"mmm") = TEXT(BV8,"mmm"), "", TEXT(BW8,"mmm"))</f>
        <v/>
      </c>
      <c r="BX5" s="17" t="str">
        <f t="shared" si="3"/>
        <v/>
      </c>
      <c r="BY5" s="17" t="str">
        <f t="shared" si="3"/>
        <v/>
      </c>
      <c r="BZ5" s="17" t="str">
        <f t="shared" si="3"/>
        <v/>
      </c>
      <c r="CA5" s="17" t="str">
        <f t="shared" si="3"/>
        <v/>
      </c>
      <c r="CB5" s="17" t="str">
        <f t="shared" si="3"/>
        <v/>
      </c>
      <c r="CC5" s="17" t="str">
        <f t="shared" si="3"/>
        <v>Dec</v>
      </c>
      <c r="CD5" s="17" t="str">
        <f t="shared" si="3"/>
        <v/>
      </c>
      <c r="CE5" s="17" t="str">
        <f t="shared" si="3"/>
        <v/>
      </c>
      <c r="CF5" s="17" t="str">
        <f t="shared" si="3"/>
        <v/>
      </c>
      <c r="CG5" s="17" t="str">
        <f t="shared" si="3"/>
        <v/>
      </c>
      <c r="CH5" s="17" t="str">
        <f t="shared" si="3"/>
        <v/>
      </c>
      <c r="CI5" s="17" t="str">
        <f t="shared" si="3"/>
        <v/>
      </c>
      <c r="CJ5" s="17" t="str">
        <f t="shared" si="3"/>
        <v/>
      </c>
      <c r="CK5" s="17" t="str">
        <f t="shared" si="3"/>
        <v/>
      </c>
      <c r="CL5" s="17" t="str">
        <f t="shared" si="3"/>
        <v/>
      </c>
      <c r="CM5" s="17" t="str">
        <f t="shared" si="3"/>
        <v/>
      </c>
      <c r="CN5" s="17" t="str">
        <f t="shared" si="3"/>
        <v/>
      </c>
      <c r="CO5" s="17" t="str">
        <f t="shared" si="3"/>
        <v/>
      </c>
      <c r="CP5" s="17" t="str">
        <f t="shared" si="3"/>
        <v/>
      </c>
      <c r="CQ5" s="17" t="str">
        <f t="shared" si="3"/>
        <v/>
      </c>
      <c r="CR5" s="17" t="str">
        <f t="shared" si="3"/>
        <v/>
      </c>
      <c r="CS5" s="17" t="str">
        <f t="shared" si="3"/>
        <v/>
      </c>
      <c r="CT5" s="17" t="str">
        <f t="shared" si="3"/>
        <v/>
      </c>
      <c r="CU5" s="17" t="str">
        <f t="shared" si="3"/>
        <v/>
      </c>
      <c r="CV5" s="17" t="str">
        <f t="shared" si="3"/>
        <v/>
      </c>
      <c r="CW5" s="17" t="str">
        <f t="shared" si="3"/>
        <v/>
      </c>
      <c r="CX5" s="17" t="str">
        <f t="shared" si="3"/>
        <v/>
      </c>
      <c r="CY5" s="17" t="str">
        <f t="shared" si="3"/>
        <v/>
      </c>
      <c r="CZ5" s="17" t="str">
        <f t="shared" si="3"/>
        <v/>
      </c>
      <c r="DA5" s="17" t="str">
        <f t="shared" si="3"/>
        <v/>
      </c>
      <c r="DB5" s="17" t="str">
        <f t="shared" si="3"/>
        <v/>
      </c>
      <c r="DC5" s="17" t="str">
        <f t="shared" si="3"/>
        <v/>
      </c>
      <c r="DD5" s="17" t="str">
        <f t="shared" si="3"/>
        <v/>
      </c>
      <c r="DE5" s="17" t="str">
        <f t="shared" si="3"/>
        <v/>
      </c>
      <c r="DF5" s="17" t="str">
        <f t="shared" si="3"/>
        <v/>
      </c>
      <c r="DG5" s="17" t="str">
        <f t="shared" si="3"/>
        <v/>
      </c>
      <c r="DH5" s="17" t="str">
        <f t="shared" si="3"/>
        <v>Jan</v>
      </c>
      <c r="DI5" s="17" t="str">
        <f t="shared" si="3"/>
        <v/>
      </c>
      <c r="DJ5" s="17" t="str">
        <f t="shared" si="3"/>
        <v/>
      </c>
      <c r="DK5" s="17" t="str">
        <f t="shared" si="3"/>
        <v/>
      </c>
      <c r="DL5" s="17" t="str">
        <f t="shared" si="3"/>
        <v/>
      </c>
      <c r="DM5" s="17" t="str">
        <f t="shared" si="3"/>
        <v/>
      </c>
      <c r="DN5" s="17" t="str">
        <f t="shared" si="3"/>
        <v/>
      </c>
      <c r="DO5" s="17" t="str">
        <f t="shared" si="3"/>
        <v/>
      </c>
      <c r="DP5" s="17" t="str">
        <f t="shared" si="3"/>
        <v/>
      </c>
      <c r="DQ5" s="17" t="str">
        <f t="shared" si="3"/>
        <v/>
      </c>
      <c r="DR5" s="17" t="str">
        <f t="shared" si="3"/>
        <v/>
      </c>
      <c r="DS5" s="17" t="str">
        <f t="shared" si="3"/>
        <v/>
      </c>
      <c r="DT5" s="17" t="str">
        <f t="shared" si="3"/>
        <v/>
      </c>
      <c r="DU5" s="17" t="str">
        <f t="shared" si="3"/>
        <v/>
      </c>
      <c r="DV5" s="17" t="str">
        <f t="shared" si="3"/>
        <v/>
      </c>
      <c r="DW5" s="17" t="str">
        <f t="shared" si="3"/>
        <v/>
      </c>
      <c r="DX5" s="17" t="str">
        <f t="shared" si="3"/>
        <v/>
      </c>
      <c r="DY5" s="17" t="str">
        <f t="shared" si="3"/>
        <v/>
      </c>
      <c r="DZ5" s="17" t="str">
        <f t="shared" si="3"/>
        <v/>
      </c>
    </row>
    <row r="6" spans="1:131" x14ac:dyDescent="0.3">
      <c r="A6" s="106" t="s">
        <v>108</v>
      </c>
      <c r="B6" s="106"/>
      <c r="C6" s="106"/>
      <c r="D6" s="106"/>
      <c r="E6" s="106"/>
      <c r="F6" s="106"/>
      <c r="G6" s="106"/>
      <c r="I6" s="69" t="str">
        <f ca="1">IF(I8=TODAY(),"ê",IF(AND(I8&lt;TODAY(),J8&gt;TODAY()),"ê"," "))</f>
        <v xml:space="preserve"> </v>
      </c>
      <c r="J6" s="69" t="str">
        <f ca="1">IF(J8=TODAY(),"ê",IF(AND(J8&lt;TODAY(),K8&gt;TODAY()),"ê"," "))</f>
        <v xml:space="preserve"> </v>
      </c>
      <c r="K6" s="69" t="str">
        <f t="shared" ref="K6:BV6" ca="1" si="4">IF(K8=TODAY(),"ê",IF(AND(K8&lt;TODAY(),L8&gt;TODAY()),"ê"," "))</f>
        <v xml:space="preserve"> </v>
      </c>
      <c r="L6" s="69" t="str">
        <f t="shared" ca="1" si="4"/>
        <v xml:space="preserve"> </v>
      </c>
      <c r="M6" s="69" t="str">
        <f t="shared" ca="1" si="4"/>
        <v xml:space="preserve"> </v>
      </c>
      <c r="N6" s="69" t="str">
        <f t="shared" ca="1" si="4"/>
        <v xml:space="preserve"> </v>
      </c>
      <c r="O6" s="69" t="str">
        <f t="shared" ca="1" si="4"/>
        <v xml:space="preserve"> </v>
      </c>
      <c r="P6" s="69" t="str">
        <f t="shared" ca="1" si="4"/>
        <v xml:space="preserve"> </v>
      </c>
      <c r="Q6" s="69" t="str">
        <f t="shared" ca="1" si="4"/>
        <v xml:space="preserve"> </v>
      </c>
      <c r="R6" s="69" t="str">
        <f t="shared" ca="1" si="4"/>
        <v xml:space="preserve"> </v>
      </c>
      <c r="S6" s="69" t="str">
        <f t="shared" ca="1" si="4"/>
        <v xml:space="preserve"> </v>
      </c>
      <c r="T6" s="69" t="str">
        <f t="shared" ca="1" si="4"/>
        <v xml:space="preserve"> </v>
      </c>
      <c r="U6" s="69" t="str">
        <f t="shared" ca="1" si="4"/>
        <v xml:space="preserve"> </v>
      </c>
      <c r="V6" s="69" t="str">
        <f t="shared" ca="1" si="4"/>
        <v xml:space="preserve"> </v>
      </c>
      <c r="W6" s="69" t="str">
        <f t="shared" ca="1" si="4"/>
        <v xml:space="preserve"> </v>
      </c>
      <c r="X6" s="69" t="str">
        <f t="shared" ca="1" si="4"/>
        <v xml:space="preserve"> </v>
      </c>
      <c r="Y6" s="69" t="str">
        <f t="shared" ca="1" si="4"/>
        <v xml:space="preserve"> </v>
      </c>
      <c r="Z6" s="69" t="str">
        <f t="shared" ca="1" si="4"/>
        <v xml:space="preserve"> </v>
      </c>
      <c r="AA6" s="69" t="str">
        <f t="shared" ca="1" si="4"/>
        <v xml:space="preserve"> </v>
      </c>
      <c r="AB6" s="69" t="str">
        <f t="shared" ca="1" si="4"/>
        <v xml:space="preserve"> </v>
      </c>
      <c r="AC6" s="69" t="str">
        <f t="shared" ca="1" si="4"/>
        <v xml:space="preserve"> </v>
      </c>
      <c r="AD6" s="69" t="str">
        <f t="shared" ca="1" si="4"/>
        <v xml:space="preserve"> </v>
      </c>
      <c r="AE6" s="69" t="str">
        <f t="shared" ca="1" si="4"/>
        <v xml:space="preserve"> </v>
      </c>
      <c r="AF6" s="69" t="str">
        <f t="shared" ca="1" si="4"/>
        <v xml:space="preserve"> </v>
      </c>
      <c r="AG6" s="69" t="str">
        <f t="shared" ca="1" si="4"/>
        <v xml:space="preserve"> </v>
      </c>
      <c r="AH6" s="69" t="str">
        <f t="shared" ca="1" si="4"/>
        <v xml:space="preserve"> </v>
      </c>
      <c r="AI6" s="69" t="str">
        <f t="shared" ca="1" si="4"/>
        <v xml:space="preserve"> </v>
      </c>
      <c r="AJ6" s="69" t="str">
        <f t="shared" ca="1" si="4"/>
        <v xml:space="preserve"> </v>
      </c>
      <c r="AK6" s="69" t="str">
        <f t="shared" ca="1" si="4"/>
        <v xml:space="preserve"> </v>
      </c>
      <c r="AL6" s="69" t="str">
        <f t="shared" ca="1" si="4"/>
        <v xml:space="preserve"> </v>
      </c>
      <c r="AM6" s="69" t="str">
        <f t="shared" ca="1" si="4"/>
        <v>ê</v>
      </c>
      <c r="AN6" s="69" t="str">
        <f t="shared" ca="1" si="4"/>
        <v xml:space="preserve"> </v>
      </c>
      <c r="AO6" s="69" t="str">
        <f t="shared" ca="1" si="4"/>
        <v xml:space="preserve"> </v>
      </c>
      <c r="AP6" s="69" t="str">
        <f t="shared" ca="1" si="4"/>
        <v xml:space="preserve"> </v>
      </c>
      <c r="AQ6" s="69" t="str">
        <f t="shared" ca="1" si="4"/>
        <v xml:space="preserve"> </v>
      </c>
      <c r="AR6" s="69" t="str">
        <f t="shared" ca="1" si="4"/>
        <v xml:space="preserve"> </v>
      </c>
      <c r="AS6" s="69" t="str">
        <f t="shared" ca="1" si="4"/>
        <v xml:space="preserve"> </v>
      </c>
      <c r="AT6" s="69" t="str">
        <f t="shared" ca="1" si="4"/>
        <v xml:space="preserve"> </v>
      </c>
      <c r="AU6" s="69" t="str">
        <f t="shared" ca="1" si="4"/>
        <v xml:space="preserve"> </v>
      </c>
      <c r="AV6" s="69" t="str">
        <f t="shared" ca="1" si="4"/>
        <v xml:space="preserve"> </v>
      </c>
      <c r="AW6" s="69" t="str">
        <f t="shared" ca="1" si="4"/>
        <v xml:space="preserve"> </v>
      </c>
      <c r="AX6" s="69" t="str">
        <f t="shared" ca="1" si="4"/>
        <v xml:space="preserve"> </v>
      </c>
      <c r="AY6" s="69" t="str">
        <f t="shared" ca="1" si="4"/>
        <v xml:space="preserve"> </v>
      </c>
      <c r="AZ6" s="69" t="str">
        <f t="shared" ca="1" si="4"/>
        <v xml:space="preserve"> </v>
      </c>
      <c r="BA6" s="69" t="str">
        <f t="shared" ca="1" si="4"/>
        <v xml:space="preserve"> </v>
      </c>
      <c r="BB6" s="69" t="str">
        <f t="shared" ca="1" si="4"/>
        <v xml:space="preserve"> </v>
      </c>
      <c r="BC6" s="69" t="str">
        <f t="shared" ca="1" si="4"/>
        <v xml:space="preserve"> </v>
      </c>
      <c r="BD6" s="69" t="str">
        <f t="shared" ca="1" si="4"/>
        <v xml:space="preserve"> </v>
      </c>
      <c r="BE6" s="69" t="str">
        <f t="shared" ca="1" si="4"/>
        <v xml:space="preserve"> </v>
      </c>
      <c r="BF6" s="69" t="str">
        <f t="shared" ca="1" si="4"/>
        <v xml:space="preserve"> </v>
      </c>
      <c r="BG6" s="69" t="str">
        <f t="shared" ca="1" si="4"/>
        <v xml:space="preserve"> </v>
      </c>
      <c r="BH6" s="69" t="str">
        <f t="shared" ca="1" si="4"/>
        <v xml:space="preserve"> </v>
      </c>
      <c r="BI6" s="69" t="str">
        <f t="shared" ca="1" si="4"/>
        <v xml:space="preserve"> </v>
      </c>
      <c r="BJ6" s="69" t="str">
        <f t="shared" ca="1" si="4"/>
        <v xml:space="preserve"> </v>
      </c>
      <c r="BK6" s="69" t="str">
        <f t="shared" ca="1" si="4"/>
        <v xml:space="preserve"> </v>
      </c>
      <c r="BL6" s="69" t="str">
        <f t="shared" ca="1" si="4"/>
        <v xml:space="preserve"> </v>
      </c>
      <c r="BM6" s="69" t="str">
        <f t="shared" ca="1" si="4"/>
        <v xml:space="preserve"> </v>
      </c>
      <c r="BN6" s="69" t="str">
        <f t="shared" ca="1" si="4"/>
        <v xml:space="preserve"> </v>
      </c>
      <c r="BO6" s="69" t="str">
        <f t="shared" ca="1" si="4"/>
        <v xml:space="preserve"> </v>
      </c>
      <c r="BP6" s="69" t="str">
        <f t="shared" ca="1" si="4"/>
        <v xml:space="preserve"> </v>
      </c>
      <c r="BQ6" s="69" t="str">
        <f t="shared" ca="1" si="4"/>
        <v xml:space="preserve"> </v>
      </c>
      <c r="BR6" s="69" t="str">
        <f t="shared" ca="1" si="4"/>
        <v xml:space="preserve"> </v>
      </c>
      <c r="BS6" s="69" t="str">
        <f t="shared" ca="1" si="4"/>
        <v xml:space="preserve"> </v>
      </c>
      <c r="BT6" s="69" t="str">
        <f t="shared" ca="1" si="4"/>
        <v xml:space="preserve"> </v>
      </c>
      <c r="BU6" s="69" t="str">
        <f t="shared" ca="1" si="4"/>
        <v xml:space="preserve"> </v>
      </c>
      <c r="BV6" s="69" t="str">
        <f t="shared" ca="1" si="4"/>
        <v xml:space="preserve"> </v>
      </c>
      <c r="BW6" s="69" t="str">
        <f t="shared" ref="BW6:DZ6" ca="1" si="5">IF(BW8=TODAY(),"ê",IF(AND(BW8&lt;TODAY(),BX8&gt;TODAY()),"ê"," "))</f>
        <v xml:space="preserve"> </v>
      </c>
      <c r="BX6" s="69" t="str">
        <f t="shared" ca="1" si="5"/>
        <v xml:space="preserve"> </v>
      </c>
      <c r="BY6" s="69" t="str">
        <f t="shared" ca="1" si="5"/>
        <v xml:space="preserve"> </v>
      </c>
      <c r="BZ6" s="69" t="str">
        <f t="shared" ca="1" si="5"/>
        <v xml:space="preserve"> </v>
      </c>
      <c r="CA6" s="69" t="str">
        <f t="shared" ca="1" si="5"/>
        <v xml:space="preserve"> </v>
      </c>
      <c r="CB6" s="69" t="str">
        <f t="shared" ca="1" si="5"/>
        <v xml:space="preserve"> </v>
      </c>
      <c r="CC6" s="69" t="str">
        <f t="shared" ca="1" si="5"/>
        <v xml:space="preserve"> </v>
      </c>
      <c r="CD6" s="69" t="str">
        <f t="shared" ca="1" si="5"/>
        <v xml:space="preserve"> </v>
      </c>
      <c r="CE6" s="69" t="str">
        <f t="shared" ca="1" si="5"/>
        <v xml:space="preserve"> </v>
      </c>
      <c r="CF6" s="69" t="str">
        <f t="shared" ca="1" si="5"/>
        <v xml:space="preserve"> </v>
      </c>
      <c r="CG6" s="69" t="str">
        <f t="shared" ca="1" si="5"/>
        <v xml:space="preserve"> </v>
      </c>
      <c r="CH6" s="69" t="str">
        <f t="shared" ca="1" si="5"/>
        <v xml:space="preserve"> </v>
      </c>
      <c r="CI6" s="69" t="str">
        <f t="shared" ca="1" si="5"/>
        <v xml:space="preserve"> </v>
      </c>
      <c r="CJ6" s="69" t="str">
        <f t="shared" ca="1" si="5"/>
        <v xml:space="preserve"> </v>
      </c>
      <c r="CK6" s="69" t="str">
        <f t="shared" ca="1" si="5"/>
        <v xml:space="preserve"> </v>
      </c>
      <c r="CL6" s="69" t="str">
        <f t="shared" ca="1" si="5"/>
        <v xml:space="preserve"> </v>
      </c>
      <c r="CM6" s="69" t="str">
        <f t="shared" ca="1" si="5"/>
        <v xml:space="preserve"> </v>
      </c>
      <c r="CN6" s="69" t="str">
        <f t="shared" ca="1" si="5"/>
        <v xml:space="preserve"> </v>
      </c>
      <c r="CO6" s="69" t="str">
        <f t="shared" ca="1" si="5"/>
        <v xml:space="preserve"> </v>
      </c>
      <c r="CP6" s="69" t="str">
        <f t="shared" ca="1" si="5"/>
        <v xml:space="preserve"> </v>
      </c>
      <c r="CQ6" s="69" t="str">
        <f t="shared" ca="1" si="5"/>
        <v xml:space="preserve"> </v>
      </c>
      <c r="CR6" s="69" t="str">
        <f t="shared" ca="1" si="5"/>
        <v xml:space="preserve"> </v>
      </c>
      <c r="CS6" s="69" t="str">
        <f t="shared" ca="1" si="5"/>
        <v xml:space="preserve"> </v>
      </c>
      <c r="CT6" s="69" t="str">
        <f t="shared" ca="1" si="5"/>
        <v xml:space="preserve"> </v>
      </c>
      <c r="CU6" s="69" t="str">
        <f t="shared" ca="1" si="5"/>
        <v xml:space="preserve"> </v>
      </c>
      <c r="CV6" s="69" t="str">
        <f t="shared" ca="1" si="5"/>
        <v xml:space="preserve"> </v>
      </c>
      <c r="CW6" s="69" t="str">
        <f t="shared" ca="1" si="5"/>
        <v xml:space="preserve"> </v>
      </c>
      <c r="CX6" s="69" t="str">
        <f t="shared" ca="1" si="5"/>
        <v xml:space="preserve"> </v>
      </c>
      <c r="CY6" s="69" t="str">
        <f t="shared" ca="1" si="5"/>
        <v xml:space="preserve"> </v>
      </c>
      <c r="CZ6" s="69" t="str">
        <f t="shared" ca="1" si="5"/>
        <v xml:space="preserve"> </v>
      </c>
      <c r="DA6" s="69" t="str">
        <f t="shared" ca="1" si="5"/>
        <v xml:space="preserve"> </v>
      </c>
      <c r="DB6" s="69" t="str">
        <f t="shared" ca="1" si="5"/>
        <v xml:space="preserve"> </v>
      </c>
      <c r="DC6" s="69" t="str">
        <f t="shared" ca="1" si="5"/>
        <v xml:space="preserve"> </v>
      </c>
      <c r="DD6" s="69" t="str">
        <f t="shared" ca="1" si="5"/>
        <v xml:space="preserve"> </v>
      </c>
      <c r="DE6" s="69" t="str">
        <f t="shared" ca="1" si="5"/>
        <v xml:space="preserve"> </v>
      </c>
      <c r="DF6" s="69" t="str">
        <f t="shared" ca="1" si="5"/>
        <v xml:space="preserve"> </v>
      </c>
      <c r="DG6" s="69" t="str">
        <f t="shared" ca="1" si="5"/>
        <v xml:space="preserve"> </v>
      </c>
      <c r="DH6" s="69" t="str">
        <f t="shared" ca="1" si="5"/>
        <v xml:space="preserve"> </v>
      </c>
      <c r="DI6" s="69" t="str">
        <f t="shared" ca="1" si="5"/>
        <v xml:space="preserve"> </v>
      </c>
      <c r="DJ6" s="69" t="str">
        <f t="shared" ca="1" si="5"/>
        <v xml:space="preserve"> </v>
      </c>
      <c r="DK6" s="69" t="str">
        <f t="shared" ca="1" si="5"/>
        <v xml:space="preserve"> </v>
      </c>
      <c r="DL6" s="69" t="str">
        <f t="shared" ca="1" si="5"/>
        <v xml:space="preserve"> </v>
      </c>
      <c r="DM6" s="69" t="str">
        <f t="shared" ca="1" si="5"/>
        <v xml:space="preserve"> </v>
      </c>
      <c r="DN6" s="69" t="str">
        <f t="shared" ca="1" si="5"/>
        <v xml:space="preserve"> </v>
      </c>
      <c r="DO6" s="69" t="str">
        <f t="shared" ca="1" si="5"/>
        <v xml:space="preserve"> </v>
      </c>
      <c r="DP6" s="69" t="str">
        <f t="shared" ca="1" si="5"/>
        <v xml:space="preserve"> </v>
      </c>
      <c r="DQ6" s="69" t="str">
        <f t="shared" ca="1" si="5"/>
        <v xml:space="preserve"> </v>
      </c>
      <c r="DR6" s="69" t="str">
        <f t="shared" ca="1" si="5"/>
        <v xml:space="preserve"> </v>
      </c>
      <c r="DS6" s="69" t="str">
        <f t="shared" ca="1" si="5"/>
        <v xml:space="preserve"> </v>
      </c>
      <c r="DT6" s="69" t="str">
        <f t="shared" ca="1" si="5"/>
        <v xml:space="preserve"> </v>
      </c>
      <c r="DU6" s="69" t="str">
        <f t="shared" ca="1" si="5"/>
        <v xml:space="preserve"> </v>
      </c>
      <c r="DV6" s="69" t="str">
        <f t="shared" ca="1" si="5"/>
        <v xml:space="preserve"> </v>
      </c>
      <c r="DW6" s="69" t="str">
        <f t="shared" ca="1" si="5"/>
        <v xml:space="preserve"> </v>
      </c>
      <c r="DX6" s="69" t="str">
        <f t="shared" ca="1" si="5"/>
        <v xml:space="preserve"> </v>
      </c>
      <c r="DY6" s="69" t="str">
        <f t="shared" ca="1" si="5"/>
        <v xml:space="preserve"> </v>
      </c>
      <c r="DZ6" s="69" t="str">
        <f t="shared" ca="1" si="5"/>
        <v xml:space="preserve"> </v>
      </c>
    </row>
    <row r="7" spans="1:131" x14ac:dyDescent="0.3">
      <c r="A7" s="106" t="s">
        <v>109</v>
      </c>
      <c r="B7" s="106"/>
      <c r="C7" s="106"/>
      <c r="D7" s="106"/>
      <c r="E7" s="106"/>
      <c r="F7" s="106"/>
      <c r="G7" s="106"/>
      <c r="I7" s="18" t="str">
        <f>TEXT(I8,"ddd")</f>
        <v>Wed</v>
      </c>
      <c r="J7" s="18" t="str">
        <f t="shared" ref="J7:BU7" si="6">TEXT(J8,"ddd")</f>
        <v>Thu</v>
      </c>
      <c r="K7" s="18" t="str">
        <f t="shared" si="6"/>
        <v>Fri</v>
      </c>
      <c r="L7" s="18" t="str">
        <f t="shared" si="6"/>
        <v>Sat</v>
      </c>
      <c r="M7" s="18" t="str">
        <f t="shared" si="6"/>
        <v>Sun</v>
      </c>
      <c r="N7" s="18" t="str">
        <f t="shared" si="6"/>
        <v>Mon</v>
      </c>
      <c r="O7" s="18" t="str">
        <f t="shared" si="6"/>
        <v>Tue</v>
      </c>
      <c r="P7" s="18" t="str">
        <f t="shared" si="6"/>
        <v>Wed</v>
      </c>
      <c r="Q7" s="18" t="str">
        <f t="shared" si="6"/>
        <v>Thu</v>
      </c>
      <c r="R7" s="18" t="str">
        <f t="shared" si="6"/>
        <v>Fri</v>
      </c>
      <c r="S7" s="18" t="str">
        <f t="shared" si="6"/>
        <v>Sat</v>
      </c>
      <c r="T7" s="18" t="str">
        <f t="shared" si="6"/>
        <v>Sun</v>
      </c>
      <c r="U7" s="18" t="str">
        <f t="shared" si="6"/>
        <v>Mon</v>
      </c>
      <c r="V7" s="18" t="str">
        <f t="shared" si="6"/>
        <v>Tue</v>
      </c>
      <c r="W7" s="18" t="str">
        <f t="shared" si="6"/>
        <v>Wed</v>
      </c>
      <c r="X7" s="18" t="str">
        <f t="shared" si="6"/>
        <v>Thu</v>
      </c>
      <c r="Y7" s="18" t="str">
        <f t="shared" si="6"/>
        <v>Fri</v>
      </c>
      <c r="Z7" s="18" t="str">
        <f t="shared" si="6"/>
        <v>Sat</v>
      </c>
      <c r="AA7" s="18" t="str">
        <f t="shared" si="6"/>
        <v>Sun</v>
      </c>
      <c r="AB7" s="18" t="str">
        <f t="shared" si="6"/>
        <v>Mon</v>
      </c>
      <c r="AC7" s="18" t="str">
        <f t="shared" si="6"/>
        <v>Tue</v>
      </c>
      <c r="AD7" s="18" t="str">
        <f t="shared" si="6"/>
        <v>Wed</v>
      </c>
      <c r="AE7" s="18" t="str">
        <f t="shared" si="6"/>
        <v>Thu</v>
      </c>
      <c r="AF7" s="18" t="str">
        <f t="shared" si="6"/>
        <v>Fri</v>
      </c>
      <c r="AG7" s="18" t="str">
        <f t="shared" si="6"/>
        <v>Sat</v>
      </c>
      <c r="AH7" s="18" t="str">
        <f t="shared" si="6"/>
        <v>Sun</v>
      </c>
      <c r="AI7" s="18" t="str">
        <f t="shared" si="6"/>
        <v>Mon</v>
      </c>
      <c r="AJ7" s="18" t="str">
        <f t="shared" si="6"/>
        <v>Tue</v>
      </c>
      <c r="AK7" s="18" t="str">
        <f t="shared" si="6"/>
        <v>Wed</v>
      </c>
      <c r="AL7" s="18" t="str">
        <f t="shared" si="6"/>
        <v>Thu</v>
      </c>
      <c r="AM7" s="18" t="str">
        <f t="shared" si="6"/>
        <v>Fri</v>
      </c>
      <c r="AN7" s="18" t="str">
        <f t="shared" si="6"/>
        <v>Sat</v>
      </c>
      <c r="AO7" s="18" t="str">
        <f t="shared" si="6"/>
        <v>Sun</v>
      </c>
      <c r="AP7" s="18" t="str">
        <f t="shared" si="6"/>
        <v>Mon</v>
      </c>
      <c r="AQ7" s="18" t="str">
        <f t="shared" si="6"/>
        <v>Tue</v>
      </c>
      <c r="AR7" s="18" t="str">
        <f t="shared" si="6"/>
        <v>Wed</v>
      </c>
      <c r="AS7" s="18" t="str">
        <f t="shared" si="6"/>
        <v>Thu</v>
      </c>
      <c r="AT7" s="18" t="str">
        <f t="shared" si="6"/>
        <v>Fri</v>
      </c>
      <c r="AU7" s="18" t="str">
        <f t="shared" si="6"/>
        <v>Sat</v>
      </c>
      <c r="AV7" s="18" t="str">
        <f t="shared" si="6"/>
        <v>Sun</v>
      </c>
      <c r="AW7" s="18" t="str">
        <f t="shared" si="6"/>
        <v>Mon</v>
      </c>
      <c r="AX7" s="18" t="str">
        <f t="shared" si="6"/>
        <v>Tue</v>
      </c>
      <c r="AY7" s="18" t="str">
        <f t="shared" si="6"/>
        <v>Wed</v>
      </c>
      <c r="AZ7" s="18" t="str">
        <f t="shared" si="6"/>
        <v>Thu</v>
      </c>
      <c r="BA7" s="18" t="str">
        <f t="shared" si="6"/>
        <v>Fri</v>
      </c>
      <c r="BB7" s="18" t="str">
        <f t="shared" si="6"/>
        <v>Sat</v>
      </c>
      <c r="BC7" s="18" t="str">
        <f t="shared" si="6"/>
        <v>Sun</v>
      </c>
      <c r="BD7" s="18" t="str">
        <f t="shared" si="6"/>
        <v>Mon</v>
      </c>
      <c r="BE7" s="18" t="str">
        <f t="shared" si="6"/>
        <v>Tue</v>
      </c>
      <c r="BF7" s="18" t="str">
        <f t="shared" si="6"/>
        <v>Wed</v>
      </c>
      <c r="BG7" s="18" t="str">
        <f t="shared" si="6"/>
        <v>Thu</v>
      </c>
      <c r="BH7" s="18" t="str">
        <f t="shared" si="6"/>
        <v>Fri</v>
      </c>
      <c r="BI7" s="18" t="str">
        <f t="shared" si="6"/>
        <v>Sat</v>
      </c>
      <c r="BJ7" s="18" t="str">
        <f t="shared" si="6"/>
        <v>Sun</v>
      </c>
      <c r="BK7" s="18" t="str">
        <f t="shared" si="6"/>
        <v>Mon</v>
      </c>
      <c r="BL7" s="18" t="str">
        <f t="shared" si="6"/>
        <v>Tue</v>
      </c>
      <c r="BM7" s="18" t="str">
        <f t="shared" si="6"/>
        <v>Wed</v>
      </c>
      <c r="BN7" s="18" t="str">
        <f t="shared" si="6"/>
        <v>Thu</v>
      </c>
      <c r="BO7" s="18" t="str">
        <f t="shared" si="6"/>
        <v>Fri</v>
      </c>
      <c r="BP7" s="18" t="str">
        <f t="shared" si="6"/>
        <v>Sat</v>
      </c>
      <c r="BQ7" s="18" t="str">
        <f t="shared" si="6"/>
        <v>Sun</v>
      </c>
      <c r="BR7" s="18" t="str">
        <f t="shared" si="6"/>
        <v>Mon</v>
      </c>
      <c r="BS7" s="18" t="str">
        <f t="shared" si="6"/>
        <v>Tue</v>
      </c>
      <c r="BT7" s="18" t="str">
        <f t="shared" si="6"/>
        <v>Wed</v>
      </c>
      <c r="BU7" s="18" t="str">
        <f t="shared" si="6"/>
        <v>Thu</v>
      </c>
      <c r="BV7" s="18" t="str">
        <f t="shared" ref="BV7:DZ7" si="7">TEXT(BV8,"ddd")</f>
        <v>Fri</v>
      </c>
      <c r="BW7" s="18" t="str">
        <f t="shared" si="7"/>
        <v>Sat</v>
      </c>
      <c r="BX7" s="18" t="str">
        <f t="shared" si="7"/>
        <v>Sun</v>
      </c>
      <c r="BY7" s="18" t="str">
        <f t="shared" si="7"/>
        <v>Mon</v>
      </c>
      <c r="BZ7" s="18" t="str">
        <f t="shared" si="7"/>
        <v>Tue</v>
      </c>
      <c r="CA7" s="18" t="str">
        <f t="shared" si="7"/>
        <v>Wed</v>
      </c>
      <c r="CB7" s="18" t="str">
        <f t="shared" si="7"/>
        <v>Thu</v>
      </c>
      <c r="CC7" s="18" t="str">
        <f t="shared" si="7"/>
        <v>Fri</v>
      </c>
      <c r="CD7" s="18" t="str">
        <f t="shared" si="7"/>
        <v>Sat</v>
      </c>
      <c r="CE7" s="18" t="str">
        <f t="shared" si="7"/>
        <v>Sun</v>
      </c>
      <c r="CF7" s="18" t="str">
        <f t="shared" si="7"/>
        <v>Mon</v>
      </c>
      <c r="CG7" s="18" t="str">
        <f t="shared" si="7"/>
        <v>Tue</v>
      </c>
      <c r="CH7" s="18" t="str">
        <f t="shared" si="7"/>
        <v>Wed</v>
      </c>
      <c r="CI7" s="18" t="str">
        <f t="shared" si="7"/>
        <v>Thu</v>
      </c>
      <c r="CJ7" s="18" t="str">
        <f t="shared" si="7"/>
        <v>Fri</v>
      </c>
      <c r="CK7" s="18" t="str">
        <f t="shared" si="7"/>
        <v>Sat</v>
      </c>
      <c r="CL7" s="18" t="str">
        <f t="shared" si="7"/>
        <v>Sun</v>
      </c>
      <c r="CM7" s="18" t="str">
        <f t="shared" si="7"/>
        <v>Mon</v>
      </c>
      <c r="CN7" s="18" t="str">
        <f t="shared" si="7"/>
        <v>Tue</v>
      </c>
      <c r="CO7" s="18" t="str">
        <f t="shared" si="7"/>
        <v>Wed</v>
      </c>
      <c r="CP7" s="18" t="str">
        <f t="shared" si="7"/>
        <v>Thu</v>
      </c>
      <c r="CQ7" s="18" t="str">
        <f t="shared" si="7"/>
        <v>Fri</v>
      </c>
      <c r="CR7" s="18" t="str">
        <f t="shared" si="7"/>
        <v>Sat</v>
      </c>
      <c r="CS7" s="18" t="str">
        <f t="shared" si="7"/>
        <v>Sun</v>
      </c>
      <c r="CT7" s="18" t="str">
        <f t="shared" si="7"/>
        <v>Mon</v>
      </c>
      <c r="CU7" s="18" t="str">
        <f t="shared" si="7"/>
        <v>Tue</v>
      </c>
      <c r="CV7" s="18" t="str">
        <f t="shared" si="7"/>
        <v>Wed</v>
      </c>
      <c r="CW7" s="18" t="str">
        <f t="shared" si="7"/>
        <v>Thu</v>
      </c>
      <c r="CX7" s="18" t="str">
        <f t="shared" si="7"/>
        <v>Fri</v>
      </c>
      <c r="CY7" s="18" t="str">
        <f t="shared" si="7"/>
        <v>Sat</v>
      </c>
      <c r="CZ7" s="18" t="str">
        <f t="shared" si="7"/>
        <v>Sun</v>
      </c>
      <c r="DA7" s="18" t="str">
        <f t="shared" si="7"/>
        <v>Mon</v>
      </c>
      <c r="DB7" s="18" t="str">
        <f t="shared" si="7"/>
        <v>Tue</v>
      </c>
      <c r="DC7" s="18" t="str">
        <f t="shared" si="7"/>
        <v>Wed</v>
      </c>
      <c r="DD7" s="18" t="str">
        <f t="shared" si="7"/>
        <v>Thu</v>
      </c>
      <c r="DE7" s="18" t="str">
        <f t="shared" si="7"/>
        <v>Fri</v>
      </c>
      <c r="DF7" s="18" t="str">
        <f t="shared" si="7"/>
        <v>Sat</v>
      </c>
      <c r="DG7" s="18" t="str">
        <f t="shared" si="7"/>
        <v>Sun</v>
      </c>
      <c r="DH7" s="18" t="str">
        <f t="shared" si="7"/>
        <v>Mon</v>
      </c>
      <c r="DI7" s="18" t="str">
        <f t="shared" si="7"/>
        <v>Tue</v>
      </c>
      <c r="DJ7" s="18" t="str">
        <f t="shared" si="7"/>
        <v>Wed</v>
      </c>
      <c r="DK7" s="18" t="str">
        <f t="shared" si="7"/>
        <v>Thu</v>
      </c>
      <c r="DL7" s="18" t="str">
        <f t="shared" si="7"/>
        <v>Fri</v>
      </c>
      <c r="DM7" s="18" t="str">
        <f t="shared" si="7"/>
        <v>Sat</v>
      </c>
      <c r="DN7" s="18" t="str">
        <f t="shared" si="7"/>
        <v>Sun</v>
      </c>
      <c r="DO7" s="18" t="str">
        <f t="shared" si="7"/>
        <v>Mon</v>
      </c>
      <c r="DP7" s="18" t="str">
        <f t="shared" si="7"/>
        <v>Tue</v>
      </c>
      <c r="DQ7" s="18" t="str">
        <f t="shared" si="7"/>
        <v>Wed</v>
      </c>
      <c r="DR7" s="18" t="str">
        <f t="shared" si="7"/>
        <v>Thu</v>
      </c>
      <c r="DS7" s="18" t="str">
        <f t="shared" si="7"/>
        <v>Fri</v>
      </c>
      <c r="DT7" s="18" t="str">
        <f t="shared" si="7"/>
        <v>Sat</v>
      </c>
      <c r="DU7" s="18" t="str">
        <f t="shared" si="7"/>
        <v>Sun</v>
      </c>
      <c r="DV7" s="18" t="str">
        <f t="shared" si="7"/>
        <v>Mon</v>
      </c>
      <c r="DW7" s="18" t="str">
        <f t="shared" si="7"/>
        <v>Tue</v>
      </c>
      <c r="DX7" s="18" t="str">
        <f t="shared" si="7"/>
        <v>Wed</v>
      </c>
      <c r="DY7" s="18" t="str">
        <f t="shared" si="7"/>
        <v>Thu</v>
      </c>
      <c r="DZ7" s="18" t="str">
        <f t="shared" si="7"/>
        <v>Fri</v>
      </c>
    </row>
    <row r="8" spans="1:131" x14ac:dyDescent="0.3">
      <c r="A8" s="76" t="s">
        <v>95</v>
      </c>
      <c r="B8" s="76" t="s">
        <v>61</v>
      </c>
      <c r="C8" s="76" t="s">
        <v>58</v>
      </c>
      <c r="D8" s="76" t="s">
        <v>62</v>
      </c>
      <c r="E8" s="76" t="s">
        <v>63</v>
      </c>
      <c r="F8" s="76" t="s">
        <v>64</v>
      </c>
      <c r="G8" s="76" t="s">
        <v>60</v>
      </c>
      <c r="H8" s="76" t="s">
        <v>2</v>
      </c>
      <c r="I8" s="75">
        <f>E1</f>
        <v>42998</v>
      </c>
      <c r="J8" s="75">
        <f>_xlfn.SWITCH($I$3,"1 day", I8+1, "2 days",  I8+2,"3 days", I8+3, "4 days", I8+4, "5 days", I8+5, "1 week", I8+7, "2 weeks", I8+14, "3 weeks", I8+21, "1 month", EDATE(I8,1), "2 months", EDATE(I8,2), "3 months", EDATE(I8,3), "6 months", EDATE(I8,6), "1 year", DATE(YEAR(I8)+1, MONTH(I8), DAY(I8)))</f>
        <v>42999</v>
      </c>
      <c r="K8" s="75">
        <f t="shared" ref="K8:BV8" si="8">_xlfn.SWITCH($I$3,"1 day", J8+1, "2 days",  J8+2,"3 days", J8+3, "4 days", J8+4, "5 days", J8+5, "1 week", J8+7, "2 weeks", J8+14, "3 weeks", J8+21, "1 month", EDATE(J8,1), "2 months", EDATE(J8,2), "3 months", EDATE(J8,3), "6 months", EDATE(J8,6), "1 year", DATE(YEAR(J8)+1, MONTH(J8), DAY(J8)))</f>
        <v>43000</v>
      </c>
      <c r="L8" s="75">
        <f t="shared" si="8"/>
        <v>43001</v>
      </c>
      <c r="M8" s="75">
        <f t="shared" si="8"/>
        <v>43002</v>
      </c>
      <c r="N8" s="75">
        <f t="shared" si="8"/>
        <v>43003</v>
      </c>
      <c r="O8" s="75">
        <f t="shared" si="8"/>
        <v>43004</v>
      </c>
      <c r="P8" s="75">
        <f t="shared" si="8"/>
        <v>43005</v>
      </c>
      <c r="Q8" s="75">
        <f t="shared" si="8"/>
        <v>43006</v>
      </c>
      <c r="R8" s="75">
        <f t="shared" si="8"/>
        <v>43007</v>
      </c>
      <c r="S8" s="75">
        <f t="shared" si="8"/>
        <v>43008</v>
      </c>
      <c r="T8" s="75">
        <f t="shared" si="8"/>
        <v>43009</v>
      </c>
      <c r="U8" s="75">
        <f t="shared" si="8"/>
        <v>43010</v>
      </c>
      <c r="V8" s="75">
        <f t="shared" si="8"/>
        <v>43011</v>
      </c>
      <c r="W8" s="75">
        <f t="shared" si="8"/>
        <v>43012</v>
      </c>
      <c r="X8" s="75">
        <f t="shared" si="8"/>
        <v>43013</v>
      </c>
      <c r="Y8" s="75">
        <f t="shared" si="8"/>
        <v>43014</v>
      </c>
      <c r="Z8" s="75">
        <f t="shared" si="8"/>
        <v>43015</v>
      </c>
      <c r="AA8" s="75">
        <f t="shared" si="8"/>
        <v>43016</v>
      </c>
      <c r="AB8" s="75">
        <f t="shared" si="8"/>
        <v>43017</v>
      </c>
      <c r="AC8" s="75">
        <f t="shared" si="8"/>
        <v>43018</v>
      </c>
      <c r="AD8" s="75">
        <f t="shared" si="8"/>
        <v>43019</v>
      </c>
      <c r="AE8" s="75">
        <f t="shared" si="8"/>
        <v>43020</v>
      </c>
      <c r="AF8" s="75">
        <f t="shared" si="8"/>
        <v>43021</v>
      </c>
      <c r="AG8" s="75">
        <f t="shared" si="8"/>
        <v>43022</v>
      </c>
      <c r="AH8" s="75">
        <f t="shared" si="8"/>
        <v>43023</v>
      </c>
      <c r="AI8" s="75">
        <f t="shared" si="8"/>
        <v>43024</v>
      </c>
      <c r="AJ8" s="75">
        <f t="shared" si="8"/>
        <v>43025</v>
      </c>
      <c r="AK8" s="75">
        <f t="shared" si="8"/>
        <v>43026</v>
      </c>
      <c r="AL8" s="75">
        <f t="shared" si="8"/>
        <v>43027</v>
      </c>
      <c r="AM8" s="75">
        <f t="shared" si="8"/>
        <v>43028</v>
      </c>
      <c r="AN8" s="75">
        <f t="shared" si="8"/>
        <v>43029</v>
      </c>
      <c r="AO8" s="75">
        <f t="shared" si="8"/>
        <v>43030</v>
      </c>
      <c r="AP8" s="75">
        <f t="shared" si="8"/>
        <v>43031</v>
      </c>
      <c r="AQ8" s="75">
        <f t="shared" si="8"/>
        <v>43032</v>
      </c>
      <c r="AR8" s="75">
        <f t="shared" si="8"/>
        <v>43033</v>
      </c>
      <c r="AS8" s="75">
        <f t="shared" si="8"/>
        <v>43034</v>
      </c>
      <c r="AT8" s="75">
        <f t="shared" si="8"/>
        <v>43035</v>
      </c>
      <c r="AU8" s="75">
        <f t="shared" si="8"/>
        <v>43036</v>
      </c>
      <c r="AV8" s="75">
        <f t="shared" si="8"/>
        <v>43037</v>
      </c>
      <c r="AW8" s="75">
        <f t="shared" si="8"/>
        <v>43038</v>
      </c>
      <c r="AX8" s="75">
        <f t="shared" si="8"/>
        <v>43039</v>
      </c>
      <c r="AY8" s="75">
        <f t="shared" si="8"/>
        <v>43040</v>
      </c>
      <c r="AZ8" s="75">
        <f t="shared" si="8"/>
        <v>43041</v>
      </c>
      <c r="BA8" s="75">
        <f t="shared" si="8"/>
        <v>43042</v>
      </c>
      <c r="BB8" s="75">
        <f t="shared" si="8"/>
        <v>43043</v>
      </c>
      <c r="BC8" s="75">
        <f t="shared" si="8"/>
        <v>43044</v>
      </c>
      <c r="BD8" s="75">
        <f t="shared" si="8"/>
        <v>43045</v>
      </c>
      <c r="BE8" s="75">
        <f t="shared" si="8"/>
        <v>43046</v>
      </c>
      <c r="BF8" s="75">
        <f t="shared" si="8"/>
        <v>43047</v>
      </c>
      <c r="BG8" s="75">
        <f t="shared" si="8"/>
        <v>43048</v>
      </c>
      <c r="BH8" s="75">
        <f t="shared" si="8"/>
        <v>43049</v>
      </c>
      <c r="BI8" s="75">
        <f t="shared" si="8"/>
        <v>43050</v>
      </c>
      <c r="BJ8" s="75">
        <f t="shared" si="8"/>
        <v>43051</v>
      </c>
      <c r="BK8" s="75">
        <f t="shared" si="8"/>
        <v>43052</v>
      </c>
      <c r="BL8" s="75">
        <f t="shared" si="8"/>
        <v>43053</v>
      </c>
      <c r="BM8" s="75">
        <f t="shared" si="8"/>
        <v>43054</v>
      </c>
      <c r="BN8" s="75">
        <f t="shared" si="8"/>
        <v>43055</v>
      </c>
      <c r="BO8" s="75">
        <f t="shared" si="8"/>
        <v>43056</v>
      </c>
      <c r="BP8" s="75">
        <f t="shared" si="8"/>
        <v>43057</v>
      </c>
      <c r="BQ8" s="75">
        <f t="shared" si="8"/>
        <v>43058</v>
      </c>
      <c r="BR8" s="75">
        <f t="shared" si="8"/>
        <v>43059</v>
      </c>
      <c r="BS8" s="75">
        <f t="shared" si="8"/>
        <v>43060</v>
      </c>
      <c r="BT8" s="75">
        <f t="shared" si="8"/>
        <v>43061</v>
      </c>
      <c r="BU8" s="75">
        <f t="shared" si="8"/>
        <v>43062</v>
      </c>
      <c r="BV8" s="75">
        <f t="shared" si="8"/>
        <v>43063</v>
      </c>
      <c r="BW8" s="75">
        <f t="shared" ref="BW8:EA8" si="9">_xlfn.SWITCH($I$3,"1 day", BV8+1, "2 days",  BV8+2,"3 days", BV8+3, "4 days", BV8+4, "5 days", BV8+5, "1 week", BV8+7, "2 weeks", BV8+14, "3 weeks", BV8+21, "1 month", EDATE(BV8,1), "2 months", EDATE(BV8,2), "3 months", EDATE(BV8,3), "6 months", EDATE(BV8,6), "1 year", DATE(YEAR(BV8)+1, MONTH(BV8), DAY(BV8)))</f>
        <v>43064</v>
      </c>
      <c r="BX8" s="75">
        <f t="shared" si="9"/>
        <v>43065</v>
      </c>
      <c r="BY8" s="75">
        <f t="shared" si="9"/>
        <v>43066</v>
      </c>
      <c r="BZ8" s="75">
        <f t="shared" si="9"/>
        <v>43067</v>
      </c>
      <c r="CA8" s="75">
        <f t="shared" si="9"/>
        <v>43068</v>
      </c>
      <c r="CB8" s="75">
        <f t="shared" si="9"/>
        <v>43069</v>
      </c>
      <c r="CC8" s="75">
        <f t="shared" si="9"/>
        <v>43070</v>
      </c>
      <c r="CD8" s="75">
        <f t="shared" si="9"/>
        <v>43071</v>
      </c>
      <c r="CE8" s="75">
        <f t="shared" si="9"/>
        <v>43072</v>
      </c>
      <c r="CF8" s="75">
        <f t="shared" si="9"/>
        <v>43073</v>
      </c>
      <c r="CG8" s="75">
        <f t="shared" si="9"/>
        <v>43074</v>
      </c>
      <c r="CH8" s="75">
        <f t="shared" si="9"/>
        <v>43075</v>
      </c>
      <c r="CI8" s="75">
        <f t="shared" si="9"/>
        <v>43076</v>
      </c>
      <c r="CJ8" s="75">
        <f t="shared" si="9"/>
        <v>43077</v>
      </c>
      <c r="CK8" s="75">
        <f t="shared" si="9"/>
        <v>43078</v>
      </c>
      <c r="CL8" s="75">
        <f t="shared" si="9"/>
        <v>43079</v>
      </c>
      <c r="CM8" s="75">
        <f t="shared" si="9"/>
        <v>43080</v>
      </c>
      <c r="CN8" s="75">
        <f t="shared" si="9"/>
        <v>43081</v>
      </c>
      <c r="CO8" s="75">
        <f t="shared" si="9"/>
        <v>43082</v>
      </c>
      <c r="CP8" s="75">
        <f t="shared" si="9"/>
        <v>43083</v>
      </c>
      <c r="CQ8" s="75">
        <f t="shared" si="9"/>
        <v>43084</v>
      </c>
      <c r="CR8" s="75">
        <f t="shared" si="9"/>
        <v>43085</v>
      </c>
      <c r="CS8" s="75">
        <f t="shared" si="9"/>
        <v>43086</v>
      </c>
      <c r="CT8" s="75">
        <f t="shared" si="9"/>
        <v>43087</v>
      </c>
      <c r="CU8" s="75">
        <f t="shared" si="9"/>
        <v>43088</v>
      </c>
      <c r="CV8" s="75">
        <f t="shared" si="9"/>
        <v>43089</v>
      </c>
      <c r="CW8" s="75">
        <f t="shared" si="9"/>
        <v>43090</v>
      </c>
      <c r="CX8" s="75">
        <f t="shared" si="9"/>
        <v>43091</v>
      </c>
      <c r="CY8" s="75">
        <f t="shared" si="9"/>
        <v>43092</v>
      </c>
      <c r="CZ8" s="75">
        <f t="shared" si="9"/>
        <v>43093</v>
      </c>
      <c r="DA8" s="75">
        <f t="shared" si="9"/>
        <v>43094</v>
      </c>
      <c r="DB8" s="75">
        <f t="shared" si="9"/>
        <v>43095</v>
      </c>
      <c r="DC8" s="75">
        <f t="shared" si="9"/>
        <v>43096</v>
      </c>
      <c r="DD8" s="75">
        <f t="shared" si="9"/>
        <v>43097</v>
      </c>
      <c r="DE8" s="75">
        <f t="shared" si="9"/>
        <v>43098</v>
      </c>
      <c r="DF8" s="75">
        <f t="shared" si="9"/>
        <v>43099</v>
      </c>
      <c r="DG8" s="75">
        <f t="shared" si="9"/>
        <v>43100</v>
      </c>
      <c r="DH8" s="75">
        <f t="shared" si="9"/>
        <v>43101</v>
      </c>
      <c r="DI8" s="75">
        <f t="shared" si="9"/>
        <v>43102</v>
      </c>
      <c r="DJ8" s="75">
        <f t="shared" si="9"/>
        <v>43103</v>
      </c>
      <c r="DK8" s="75">
        <f t="shared" si="9"/>
        <v>43104</v>
      </c>
      <c r="DL8" s="75">
        <f t="shared" si="9"/>
        <v>43105</v>
      </c>
      <c r="DM8" s="75">
        <f t="shared" si="9"/>
        <v>43106</v>
      </c>
      <c r="DN8" s="75">
        <f t="shared" si="9"/>
        <v>43107</v>
      </c>
      <c r="DO8" s="75">
        <f t="shared" si="9"/>
        <v>43108</v>
      </c>
      <c r="DP8" s="75">
        <f t="shared" si="9"/>
        <v>43109</v>
      </c>
      <c r="DQ8" s="75">
        <f t="shared" si="9"/>
        <v>43110</v>
      </c>
      <c r="DR8" s="75">
        <f t="shared" si="9"/>
        <v>43111</v>
      </c>
      <c r="DS8" s="75">
        <f t="shared" si="9"/>
        <v>43112</v>
      </c>
      <c r="DT8" s="75">
        <f t="shared" si="9"/>
        <v>43113</v>
      </c>
      <c r="DU8" s="75">
        <f t="shared" si="9"/>
        <v>43114</v>
      </c>
      <c r="DV8" s="75">
        <f t="shared" si="9"/>
        <v>43115</v>
      </c>
      <c r="DW8" s="75">
        <f t="shared" si="9"/>
        <v>43116</v>
      </c>
      <c r="DX8" s="75">
        <f t="shared" si="9"/>
        <v>43117</v>
      </c>
      <c r="DY8" s="75">
        <f t="shared" si="9"/>
        <v>43118</v>
      </c>
      <c r="DZ8" s="75">
        <f t="shared" si="9"/>
        <v>43119</v>
      </c>
      <c r="EA8" s="19">
        <f t="shared" si="9"/>
        <v>43120</v>
      </c>
    </row>
    <row r="9" spans="1:131" s="74" customFormat="1" ht="1.2" customHeight="1" x14ac:dyDescent="0.3">
      <c r="A9" s="88"/>
      <c r="B9" s="88"/>
      <c r="C9" s="88"/>
      <c r="D9" s="88"/>
      <c r="E9" s="88"/>
      <c r="F9" s="88"/>
      <c r="G9" s="88"/>
      <c r="H9" s="88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</row>
    <row r="10" spans="1:131" ht="28.8" x14ac:dyDescent="0.3">
      <c r="A10" s="93" t="str">
        <f ca="1">IF(OFFSET(Actions!B1,1,0)  = "","", OFFSET(Actions!B1,1,0) )</f>
        <v/>
      </c>
      <c r="B10" s="93" t="str">
        <f ca="1">IF(OFFSET(Actions!H1,1,0) = "","", OFFSET(Actions!H1,1,0))</f>
        <v/>
      </c>
      <c r="C10" s="93" t="str">
        <f ca="1">IF(OFFSET(Actions!C1,1,0)  = "","", OFFSET(Actions!C1,1,0) )</f>
        <v/>
      </c>
      <c r="D10" s="94" t="str">
        <f ca="1">IF(OFFSET(Actions!I$1,1,0) = 0/1/1900,"",IFERROR(DATEVALUE(MID(OFFSET(Actions!I$1,1,0), 5,8 )), OFFSET(Actions!I$1,1,0)))</f>
        <v/>
      </c>
      <c r="E10" s="94" t="str">
        <f ca="1">IF(OFFSET(Actions!J$1,1,0) = 0/1/1900,"",IFERROR(DATEVALUE(MID(OFFSET(Actions!J$1,1,0), 5,8 )), OFFSET(Actions!J$1,1,0)))</f>
        <v/>
      </c>
      <c r="F10" s="94" t="str">
        <f ca="1">IF(OFFSET(Actions!K$1,1,0) = 0/1/1900,"",IFERROR(DATEVALUE(MID(OFFSET(Actions!K$1,1,0), 5,8 )), OFFSET(Actions!K$1,1,0)))</f>
        <v/>
      </c>
      <c r="G10" s="95" t="str">
        <f ca="1">IF(OFFSET(Actions!G1,1,0)  = "","", OFFSET(Actions!G1,1,0) )</f>
        <v/>
      </c>
      <c r="H10" s="82" t="str">
        <f ca="1">IF(OFFSET(Actions!E1,1,0)  = "","", OFFSET(Actions!E1,1,0) )</f>
        <v/>
      </c>
      <c r="I10" s="85" t="str">
        <f ca="1">IF($C$2=TRUE,IF($F$10="",IF(AND(OR($D$10&lt;=I$8,$D$10&lt;J$8),$E$10&gt;=I$8),$H$10,IF(OR(WEEKDAY(I$8)=1,WEEKDAY(I$8)=7),"WD"," ")),IF(AND(OR($D$10&lt;=I$8,$D$10&lt;J$8),$F$10&gt;=I$8),"C",IF(OR(WEEKDAY(I$8)=1,WEEKDAY(I$8)=7),"WD"," "))),IF(OR(WEEKDAY(I$8)=1,WEEKDAY(I$8)=7),"WD",IF($F$10="",IF(AND(OR($D$10&lt;=I$8,$D$10&lt;J$8),$E$10&gt;=I$8),$H$10," "),IF(AND(OR($D$10&lt;=I$8,$D$10&lt;J$8),$F$10&gt;=I$8),"C"," "))))</f>
        <v xml:space="preserve"> </v>
      </c>
      <c r="J10" s="85" t="str">
        <f t="shared" ref="J10:BU10" ca="1" si="10">IF($C$2=TRUE,IF($F$10="",IF(AND(OR($D$10&lt;=J$8,$D$10&lt;K$8),$E$10&gt;=J$8),$H$10,IF(OR(WEEKDAY(J$8)=1,WEEKDAY(J$8)=7),"WD"," ")),IF(AND(OR($D$10&lt;=J$8,$D$10&lt;K$8),$F$10&gt;=J$8),"C",IF(OR(WEEKDAY(J$8)=1,WEEKDAY(J$8)=7),"WD"," "))),IF(OR(WEEKDAY(J$8)=1,WEEKDAY(J$8)=7),"WD",IF($F$10="",IF(AND(OR($D$10&lt;=J$8,$D$10&lt;K$8),$E$10&gt;=J$8),$H$10," "),IF(AND(OR($D$10&lt;=J$8,$D$10&lt;K$8),$F$10&gt;=J$8),"C"," "))))</f>
        <v xml:space="preserve"> </v>
      </c>
      <c r="K10" s="85" t="str">
        <f t="shared" ca="1" si="10"/>
        <v xml:space="preserve"> </v>
      </c>
      <c r="L10" s="85" t="str">
        <f t="shared" si="10"/>
        <v>WD</v>
      </c>
      <c r="M10" s="85" t="str">
        <f t="shared" si="10"/>
        <v>WD</v>
      </c>
      <c r="N10" s="85" t="str">
        <f t="shared" ca="1" si="10"/>
        <v xml:space="preserve"> </v>
      </c>
      <c r="O10" s="85" t="str">
        <f t="shared" ca="1" si="10"/>
        <v xml:space="preserve"> </v>
      </c>
      <c r="P10" s="85" t="str">
        <f t="shared" ca="1" si="10"/>
        <v xml:space="preserve"> </v>
      </c>
      <c r="Q10" s="85" t="str">
        <f t="shared" ca="1" si="10"/>
        <v xml:space="preserve"> </v>
      </c>
      <c r="R10" s="85" t="str">
        <f t="shared" ca="1" si="10"/>
        <v xml:space="preserve"> </v>
      </c>
      <c r="S10" s="85" t="str">
        <f t="shared" si="10"/>
        <v>WD</v>
      </c>
      <c r="T10" s="85" t="str">
        <f t="shared" si="10"/>
        <v>WD</v>
      </c>
      <c r="U10" s="85" t="str">
        <f t="shared" ca="1" si="10"/>
        <v xml:space="preserve"> </v>
      </c>
      <c r="V10" s="85" t="str">
        <f t="shared" ca="1" si="10"/>
        <v xml:space="preserve"> </v>
      </c>
      <c r="W10" s="85" t="str">
        <f t="shared" ca="1" si="10"/>
        <v xml:space="preserve"> </v>
      </c>
      <c r="X10" s="85" t="str">
        <f t="shared" ca="1" si="10"/>
        <v xml:space="preserve"> </v>
      </c>
      <c r="Y10" s="85" t="str">
        <f t="shared" ca="1" si="10"/>
        <v xml:space="preserve"> </v>
      </c>
      <c r="Z10" s="85" t="str">
        <f t="shared" si="10"/>
        <v>WD</v>
      </c>
      <c r="AA10" s="85" t="str">
        <f t="shared" si="10"/>
        <v>WD</v>
      </c>
      <c r="AB10" s="85" t="str">
        <f t="shared" ca="1" si="10"/>
        <v xml:space="preserve"> </v>
      </c>
      <c r="AC10" s="85" t="str">
        <f t="shared" ca="1" si="10"/>
        <v xml:space="preserve"> </v>
      </c>
      <c r="AD10" s="85" t="str">
        <f t="shared" ca="1" si="10"/>
        <v xml:space="preserve"> </v>
      </c>
      <c r="AE10" s="85" t="str">
        <f t="shared" ca="1" si="10"/>
        <v xml:space="preserve"> </v>
      </c>
      <c r="AF10" s="85" t="str">
        <f t="shared" ca="1" si="10"/>
        <v xml:space="preserve"> </v>
      </c>
      <c r="AG10" s="85" t="str">
        <f t="shared" si="10"/>
        <v>WD</v>
      </c>
      <c r="AH10" s="85" t="str">
        <f t="shared" si="10"/>
        <v>WD</v>
      </c>
      <c r="AI10" s="85" t="str">
        <f t="shared" ca="1" si="10"/>
        <v xml:space="preserve"> </v>
      </c>
      <c r="AJ10" s="85" t="str">
        <f t="shared" ca="1" si="10"/>
        <v xml:space="preserve"> </v>
      </c>
      <c r="AK10" s="85" t="str">
        <f t="shared" ca="1" si="10"/>
        <v xml:space="preserve"> </v>
      </c>
      <c r="AL10" s="85" t="str">
        <f t="shared" ca="1" si="10"/>
        <v xml:space="preserve"> </v>
      </c>
      <c r="AM10" s="85" t="str">
        <f t="shared" ca="1" si="10"/>
        <v xml:space="preserve"> </v>
      </c>
      <c r="AN10" s="85" t="str">
        <f t="shared" si="10"/>
        <v>WD</v>
      </c>
      <c r="AO10" s="85" t="str">
        <f t="shared" si="10"/>
        <v>WD</v>
      </c>
      <c r="AP10" s="85" t="str">
        <f t="shared" ca="1" si="10"/>
        <v xml:space="preserve"> </v>
      </c>
      <c r="AQ10" s="85" t="str">
        <f t="shared" ca="1" si="10"/>
        <v xml:space="preserve"> </v>
      </c>
      <c r="AR10" s="85" t="str">
        <f t="shared" ca="1" si="10"/>
        <v xml:space="preserve"> </v>
      </c>
      <c r="AS10" s="85" t="str">
        <f t="shared" ca="1" si="10"/>
        <v xml:space="preserve"> </v>
      </c>
      <c r="AT10" s="85" t="str">
        <f t="shared" ca="1" si="10"/>
        <v xml:space="preserve"> </v>
      </c>
      <c r="AU10" s="85" t="str">
        <f t="shared" si="10"/>
        <v>WD</v>
      </c>
      <c r="AV10" s="85" t="str">
        <f t="shared" si="10"/>
        <v>WD</v>
      </c>
      <c r="AW10" s="85" t="str">
        <f t="shared" ca="1" si="10"/>
        <v xml:space="preserve"> </v>
      </c>
      <c r="AX10" s="85" t="str">
        <f t="shared" ca="1" si="10"/>
        <v xml:space="preserve"> </v>
      </c>
      <c r="AY10" s="85" t="str">
        <f t="shared" ca="1" si="10"/>
        <v xml:space="preserve"> </v>
      </c>
      <c r="AZ10" s="85" t="str">
        <f t="shared" ca="1" si="10"/>
        <v xml:space="preserve"> </v>
      </c>
      <c r="BA10" s="85" t="str">
        <f t="shared" ca="1" si="10"/>
        <v xml:space="preserve"> </v>
      </c>
      <c r="BB10" s="85" t="str">
        <f t="shared" si="10"/>
        <v>WD</v>
      </c>
      <c r="BC10" s="85" t="str">
        <f t="shared" si="10"/>
        <v>WD</v>
      </c>
      <c r="BD10" s="85" t="str">
        <f t="shared" ca="1" si="10"/>
        <v xml:space="preserve"> </v>
      </c>
      <c r="BE10" s="85" t="str">
        <f t="shared" ca="1" si="10"/>
        <v xml:space="preserve"> </v>
      </c>
      <c r="BF10" s="85" t="str">
        <f t="shared" ca="1" si="10"/>
        <v xml:space="preserve"> </v>
      </c>
      <c r="BG10" s="85" t="str">
        <f t="shared" ca="1" si="10"/>
        <v xml:space="preserve"> </v>
      </c>
      <c r="BH10" s="85" t="str">
        <f t="shared" ca="1" si="10"/>
        <v xml:space="preserve"> </v>
      </c>
      <c r="BI10" s="85" t="str">
        <f t="shared" si="10"/>
        <v>WD</v>
      </c>
      <c r="BJ10" s="85" t="str">
        <f t="shared" si="10"/>
        <v>WD</v>
      </c>
      <c r="BK10" s="85" t="str">
        <f t="shared" ca="1" si="10"/>
        <v xml:space="preserve"> </v>
      </c>
      <c r="BL10" s="85" t="str">
        <f t="shared" ca="1" si="10"/>
        <v xml:space="preserve"> </v>
      </c>
      <c r="BM10" s="85" t="str">
        <f t="shared" ca="1" si="10"/>
        <v xml:space="preserve"> </v>
      </c>
      <c r="BN10" s="85" t="str">
        <f t="shared" ca="1" si="10"/>
        <v xml:space="preserve"> </v>
      </c>
      <c r="BO10" s="85" t="str">
        <f t="shared" ca="1" si="10"/>
        <v xml:space="preserve"> </v>
      </c>
      <c r="BP10" s="85" t="str">
        <f t="shared" si="10"/>
        <v>WD</v>
      </c>
      <c r="BQ10" s="85" t="str">
        <f t="shared" si="10"/>
        <v>WD</v>
      </c>
      <c r="BR10" s="85" t="str">
        <f t="shared" ca="1" si="10"/>
        <v xml:space="preserve"> </v>
      </c>
      <c r="BS10" s="85" t="str">
        <f t="shared" ca="1" si="10"/>
        <v xml:space="preserve"> </v>
      </c>
      <c r="BT10" s="85" t="str">
        <f t="shared" ca="1" si="10"/>
        <v xml:space="preserve"> </v>
      </c>
      <c r="BU10" s="85" t="str">
        <f t="shared" ca="1" si="10"/>
        <v xml:space="preserve"> </v>
      </c>
      <c r="BV10" s="85" t="str">
        <f t="shared" ref="BV10:DZ10" ca="1" si="11">IF($C$2=TRUE,IF($F$10="",IF(AND(OR($D$10&lt;=BV$8,$D$10&lt;BW$8),$E$10&gt;=BV$8),$H$10,IF(OR(WEEKDAY(BV$8)=1,WEEKDAY(BV$8)=7),"WD"," ")),IF(AND(OR($D$10&lt;=BV$8,$D$10&lt;BW$8),$F$10&gt;=BV$8),"C",IF(OR(WEEKDAY(BV$8)=1,WEEKDAY(BV$8)=7),"WD"," "))),IF(OR(WEEKDAY(BV$8)=1,WEEKDAY(BV$8)=7),"WD",IF($F$10="",IF(AND(OR($D$10&lt;=BV$8,$D$10&lt;BW$8),$E$10&gt;=BV$8),$H$10," "),IF(AND(OR($D$10&lt;=BV$8,$D$10&lt;BW$8),$F$10&gt;=BV$8),"C"," "))))</f>
        <v xml:space="preserve"> </v>
      </c>
      <c r="BW10" s="85" t="str">
        <f t="shared" si="11"/>
        <v>WD</v>
      </c>
      <c r="BX10" s="85" t="str">
        <f t="shared" si="11"/>
        <v>WD</v>
      </c>
      <c r="BY10" s="85" t="str">
        <f t="shared" ca="1" si="11"/>
        <v xml:space="preserve"> </v>
      </c>
      <c r="BZ10" s="85" t="str">
        <f t="shared" ca="1" si="11"/>
        <v xml:space="preserve"> </v>
      </c>
      <c r="CA10" s="85" t="str">
        <f t="shared" ca="1" si="11"/>
        <v xml:space="preserve"> </v>
      </c>
      <c r="CB10" s="85" t="str">
        <f t="shared" ca="1" si="11"/>
        <v xml:space="preserve"> </v>
      </c>
      <c r="CC10" s="85" t="str">
        <f t="shared" ca="1" si="11"/>
        <v xml:space="preserve"> </v>
      </c>
      <c r="CD10" s="85" t="str">
        <f t="shared" si="11"/>
        <v>WD</v>
      </c>
      <c r="CE10" s="85" t="str">
        <f t="shared" si="11"/>
        <v>WD</v>
      </c>
      <c r="CF10" s="85" t="str">
        <f t="shared" ca="1" si="11"/>
        <v xml:space="preserve"> </v>
      </c>
      <c r="CG10" s="85" t="str">
        <f t="shared" ca="1" si="11"/>
        <v xml:space="preserve"> </v>
      </c>
      <c r="CH10" s="85" t="str">
        <f t="shared" ca="1" si="11"/>
        <v xml:space="preserve"> </v>
      </c>
      <c r="CI10" s="85" t="str">
        <f t="shared" ca="1" si="11"/>
        <v xml:space="preserve"> </v>
      </c>
      <c r="CJ10" s="85" t="str">
        <f t="shared" ca="1" si="11"/>
        <v xml:space="preserve"> </v>
      </c>
      <c r="CK10" s="85" t="str">
        <f t="shared" si="11"/>
        <v>WD</v>
      </c>
      <c r="CL10" s="85" t="str">
        <f t="shared" si="11"/>
        <v>WD</v>
      </c>
      <c r="CM10" s="85" t="str">
        <f t="shared" ca="1" si="11"/>
        <v xml:space="preserve"> </v>
      </c>
      <c r="CN10" s="85" t="str">
        <f t="shared" ca="1" si="11"/>
        <v xml:space="preserve"> </v>
      </c>
      <c r="CO10" s="85" t="str">
        <f t="shared" ca="1" si="11"/>
        <v xml:space="preserve"> </v>
      </c>
      <c r="CP10" s="85" t="str">
        <f t="shared" ca="1" si="11"/>
        <v xml:space="preserve"> </v>
      </c>
      <c r="CQ10" s="85" t="str">
        <f t="shared" ca="1" si="11"/>
        <v xml:space="preserve"> </v>
      </c>
      <c r="CR10" s="85" t="str">
        <f t="shared" si="11"/>
        <v>WD</v>
      </c>
      <c r="CS10" s="85" t="str">
        <f t="shared" si="11"/>
        <v>WD</v>
      </c>
      <c r="CT10" s="85" t="str">
        <f t="shared" ca="1" si="11"/>
        <v xml:space="preserve"> </v>
      </c>
      <c r="CU10" s="85" t="str">
        <f t="shared" ca="1" si="11"/>
        <v xml:space="preserve"> </v>
      </c>
      <c r="CV10" s="85" t="str">
        <f t="shared" ca="1" si="11"/>
        <v xml:space="preserve"> </v>
      </c>
      <c r="CW10" s="85" t="str">
        <f t="shared" ca="1" si="11"/>
        <v xml:space="preserve"> </v>
      </c>
      <c r="CX10" s="85" t="str">
        <f t="shared" ca="1" si="11"/>
        <v xml:space="preserve"> </v>
      </c>
      <c r="CY10" s="85" t="str">
        <f t="shared" si="11"/>
        <v>WD</v>
      </c>
      <c r="CZ10" s="85" t="str">
        <f t="shared" si="11"/>
        <v>WD</v>
      </c>
      <c r="DA10" s="85" t="str">
        <f t="shared" ca="1" si="11"/>
        <v xml:space="preserve"> </v>
      </c>
      <c r="DB10" s="85" t="str">
        <f t="shared" ca="1" si="11"/>
        <v xml:space="preserve"> </v>
      </c>
      <c r="DC10" s="85" t="str">
        <f t="shared" ca="1" si="11"/>
        <v xml:space="preserve"> </v>
      </c>
      <c r="DD10" s="85" t="str">
        <f t="shared" ca="1" si="11"/>
        <v xml:space="preserve"> </v>
      </c>
      <c r="DE10" s="85" t="str">
        <f t="shared" ca="1" si="11"/>
        <v xml:space="preserve"> </v>
      </c>
      <c r="DF10" s="85" t="str">
        <f t="shared" si="11"/>
        <v>WD</v>
      </c>
      <c r="DG10" s="85" t="str">
        <f t="shared" si="11"/>
        <v>WD</v>
      </c>
      <c r="DH10" s="85" t="str">
        <f t="shared" ca="1" si="11"/>
        <v xml:space="preserve"> </v>
      </c>
      <c r="DI10" s="85" t="str">
        <f t="shared" ca="1" si="11"/>
        <v xml:space="preserve"> </v>
      </c>
      <c r="DJ10" s="85" t="str">
        <f t="shared" ca="1" si="11"/>
        <v xml:space="preserve"> </v>
      </c>
      <c r="DK10" s="85" t="str">
        <f t="shared" ca="1" si="11"/>
        <v xml:space="preserve"> </v>
      </c>
      <c r="DL10" s="85" t="str">
        <f t="shared" ca="1" si="11"/>
        <v xml:space="preserve"> </v>
      </c>
      <c r="DM10" s="85" t="str">
        <f t="shared" si="11"/>
        <v>WD</v>
      </c>
      <c r="DN10" s="85" t="str">
        <f t="shared" si="11"/>
        <v>WD</v>
      </c>
      <c r="DO10" s="85" t="str">
        <f t="shared" ca="1" si="11"/>
        <v xml:space="preserve"> </v>
      </c>
      <c r="DP10" s="85" t="str">
        <f t="shared" ca="1" si="11"/>
        <v xml:space="preserve"> </v>
      </c>
      <c r="DQ10" s="85" t="str">
        <f t="shared" ca="1" si="11"/>
        <v xml:space="preserve"> </v>
      </c>
      <c r="DR10" s="85" t="str">
        <f t="shared" ca="1" si="11"/>
        <v xml:space="preserve"> </v>
      </c>
      <c r="DS10" s="85" t="str">
        <f t="shared" ca="1" si="11"/>
        <v xml:space="preserve"> </v>
      </c>
      <c r="DT10" s="85" t="str">
        <f t="shared" si="11"/>
        <v>WD</v>
      </c>
      <c r="DU10" s="85" t="str">
        <f t="shared" si="11"/>
        <v>WD</v>
      </c>
      <c r="DV10" s="85" t="str">
        <f t="shared" ca="1" si="11"/>
        <v xml:space="preserve"> </v>
      </c>
      <c r="DW10" s="85" t="str">
        <f t="shared" ca="1" si="11"/>
        <v xml:space="preserve"> </v>
      </c>
      <c r="DX10" s="85" t="str">
        <f t="shared" ca="1" si="11"/>
        <v xml:space="preserve"> </v>
      </c>
      <c r="DY10" s="85" t="str">
        <f t="shared" ca="1" si="11"/>
        <v xml:space="preserve"> </v>
      </c>
      <c r="DZ10" s="85" t="str">
        <f t="shared" ca="1" si="11"/>
        <v xml:space="preserve"> </v>
      </c>
    </row>
    <row r="11" spans="1:131" s="74" customFormat="1" ht="1.2" customHeight="1" x14ac:dyDescent="0.3">
      <c r="A11" s="96"/>
      <c r="B11" s="96"/>
      <c r="C11" s="96"/>
      <c r="D11" s="97"/>
      <c r="E11" s="97"/>
      <c r="F11" s="97"/>
      <c r="G11" s="98" t="str">
        <f ca="1">IF(AND(G10 = 100%, G12 = 100%), "100%", " ")</f>
        <v xml:space="preserve"> </v>
      </c>
      <c r="H11" s="82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</row>
    <row r="12" spans="1:131" x14ac:dyDescent="0.3">
      <c r="A12" s="96" t="str">
        <f ca="1">IF(OFFSET(Actions!B1,2,0)  = "","", OFFSET(Actions!B1,2,0) )</f>
        <v/>
      </c>
      <c r="B12" s="96" t="str">
        <f ca="1">IF(OFFSET(Actions!H1,2,0) = "","", OFFSET(Actions!H1,2,0))</f>
        <v/>
      </c>
      <c r="C12" s="96" t="str">
        <f ca="1">IF(OFFSET(Actions!C1,2,0)  = "","", OFFSET(Actions!C1,2,0) )</f>
        <v/>
      </c>
      <c r="D12" s="97" t="str">
        <f ca="1">IF(OFFSET(Actions!I$1,2,0) = 0/1/1900,"",IFERROR(DATEVALUE(MID(OFFSET(Actions!I$1,2,0), 5,8 )), OFFSET(Actions!I$1,2,0)))</f>
        <v/>
      </c>
      <c r="E12" s="97" t="str">
        <f ca="1">IF(OFFSET(Actions!J$1,2,0) = 0/1/1900,"",IFERROR(DATEVALUE(MID(OFFSET(Actions!J$1,2,0), 5,8 )), OFFSET(Actions!J$1,2,0)))</f>
        <v/>
      </c>
      <c r="F12" s="97" t="str">
        <f ca="1">IF(OFFSET(Actions!K$1,2,0) = 0/1/1900,"",IFERROR(DATEVALUE(MID(OFFSET(Actions!K$1,2,0), 5,8 )), OFFSET(Actions!K$1,2,0)))</f>
        <v/>
      </c>
      <c r="G12" s="98" t="str">
        <f ca="1">IF(OFFSET(Actions!G1,2,0)  = "","", OFFSET(Actions!G1,2,0) )</f>
        <v/>
      </c>
      <c r="H12" s="82" t="str">
        <f ca="1">IF(OFFSET(Actions!E1,2,0)  = "","", OFFSET(Actions!E1,2,0) )</f>
        <v/>
      </c>
      <c r="I12" s="86" t="str">
        <f ca="1">IF($C$2=TRUE,IF($F$12="",IF(AND(OR($D$12&lt;=I$8,$D$12&lt;J$8),$E$12&gt;=I$8),$H$12,IF(OR(WEEKDAY(I$8)=1,WEEKDAY(I$8)=7),"WD"," ")),IF(AND(OR($D$12&lt;=I$8,$D$12&lt;J$8),$F$12&gt;=I$8),"C",IF(OR(WEEKDAY(I$8)=1,WEEKDAY(I$8)=7),"WD"," "))),IF(OR(WEEKDAY(I$8)=1,WEEKDAY(I$8)=7),"WD",IF($F$12="",IF(AND(OR($D$12&lt;=I$8,$D$12&lt;J$8),$E$12&gt;=I$8),$H$12," "),IF(AND(OR($D$12&lt;=I$8,$D$12&lt;J$8),$F$12&gt;=I$8),"C"," "))))</f>
        <v xml:space="preserve"> </v>
      </c>
      <c r="J12" s="86" t="str">
        <f t="shared" ref="J12:BU12" ca="1" si="12">IF($C$2=TRUE,IF($F$12="",IF(AND(OR($D$12&lt;=J$8,$D$12&lt;K$8),$E$12&gt;=J$8),$H$12,IF(OR(WEEKDAY(J$8)=1,WEEKDAY(J$8)=7),"WD"," ")),IF(AND(OR($D$12&lt;=J$8,$D$12&lt;K$8),$F$12&gt;=J$8),"C",IF(OR(WEEKDAY(J$8)=1,WEEKDAY(J$8)=7),"WD"," "))),IF(OR(WEEKDAY(J$8)=1,WEEKDAY(J$8)=7),"WD",IF($F$12="",IF(AND(OR($D$12&lt;=J$8,$D$12&lt;K$8),$E$12&gt;=J$8),$H$12," "),IF(AND(OR($D$12&lt;=J$8,$D$12&lt;K$8),$F$12&gt;=J$8),"C"," "))))</f>
        <v xml:space="preserve"> </v>
      </c>
      <c r="K12" s="86" t="str">
        <f t="shared" ca="1" si="12"/>
        <v xml:space="preserve"> </v>
      </c>
      <c r="L12" s="86" t="str">
        <f t="shared" si="12"/>
        <v>WD</v>
      </c>
      <c r="M12" s="86" t="str">
        <f t="shared" si="12"/>
        <v>WD</v>
      </c>
      <c r="N12" s="86" t="str">
        <f t="shared" ca="1" si="12"/>
        <v xml:space="preserve"> </v>
      </c>
      <c r="O12" s="86" t="str">
        <f t="shared" ca="1" si="12"/>
        <v xml:space="preserve"> </v>
      </c>
      <c r="P12" s="86" t="str">
        <f t="shared" ca="1" si="12"/>
        <v xml:space="preserve"> </v>
      </c>
      <c r="Q12" s="86" t="str">
        <f t="shared" ca="1" si="12"/>
        <v xml:space="preserve"> </v>
      </c>
      <c r="R12" s="86" t="str">
        <f t="shared" ca="1" si="12"/>
        <v xml:space="preserve"> </v>
      </c>
      <c r="S12" s="86" t="str">
        <f t="shared" si="12"/>
        <v>WD</v>
      </c>
      <c r="T12" s="86" t="str">
        <f t="shared" si="12"/>
        <v>WD</v>
      </c>
      <c r="U12" s="86" t="str">
        <f t="shared" ca="1" si="12"/>
        <v xml:space="preserve"> </v>
      </c>
      <c r="V12" s="86" t="str">
        <f t="shared" ca="1" si="12"/>
        <v xml:space="preserve"> </v>
      </c>
      <c r="W12" s="86" t="str">
        <f t="shared" ca="1" si="12"/>
        <v xml:space="preserve"> </v>
      </c>
      <c r="X12" s="86" t="str">
        <f t="shared" ca="1" si="12"/>
        <v xml:space="preserve"> </v>
      </c>
      <c r="Y12" s="86" t="str">
        <f t="shared" ca="1" si="12"/>
        <v xml:space="preserve"> </v>
      </c>
      <c r="Z12" s="86" t="str">
        <f t="shared" si="12"/>
        <v>WD</v>
      </c>
      <c r="AA12" s="86" t="str">
        <f t="shared" si="12"/>
        <v>WD</v>
      </c>
      <c r="AB12" s="86" t="str">
        <f t="shared" ca="1" si="12"/>
        <v xml:space="preserve"> </v>
      </c>
      <c r="AC12" s="86" t="str">
        <f t="shared" ca="1" si="12"/>
        <v xml:space="preserve"> </v>
      </c>
      <c r="AD12" s="86" t="str">
        <f t="shared" ca="1" si="12"/>
        <v xml:space="preserve"> </v>
      </c>
      <c r="AE12" s="86" t="str">
        <f t="shared" ca="1" si="12"/>
        <v xml:space="preserve"> </v>
      </c>
      <c r="AF12" s="86" t="str">
        <f t="shared" ca="1" si="12"/>
        <v xml:space="preserve"> </v>
      </c>
      <c r="AG12" s="86" t="str">
        <f t="shared" si="12"/>
        <v>WD</v>
      </c>
      <c r="AH12" s="86" t="str">
        <f t="shared" si="12"/>
        <v>WD</v>
      </c>
      <c r="AI12" s="86" t="str">
        <f t="shared" ca="1" si="12"/>
        <v xml:space="preserve"> </v>
      </c>
      <c r="AJ12" s="86" t="str">
        <f t="shared" ca="1" si="12"/>
        <v xml:space="preserve"> </v>
      </c>
      <c r="AK12" s="86" t="str">
        <f t="shared" ca="1" si="12"/>
        <v xml:space="preserve"> </v>
      </c>
      <c r="AL12" s="86" t="str">
        <f t="shared" ca="1" si="12"/>
        <v xml:space="preserve"> </v>
      </c>
      <c r="AM12" s="86" t="str">
        <f t="shared" ca="1" si="12"/>
        <v xml:space="preserve"> </v>
      </c>
      <c r="AN12" s="86" t="str">
        <f t="shared" si="12"/>
        <v>WD</v>
      </c>
      <c r="AO12" s="86" t="str">
        <f t="shared" si="12"/>
        <v>WD</v>
      </c>
      <c r="AP12" s="86" t="str">
        <f t="shared" ca="1" si="12"/>
        <v xml:space="preserve"> </v>
      </c>
      <c r="AQ12" s="86" t="str">
        <f t="shared" ca="1" si="12"/>
        <v xml:space="preserve"> </v>
      </c>
      <c r="AR12" s="86" t="str">
        <f t="shared" ca="1" si="12"/>
        <v xml:space="preserve"> </v>
      </c>
      <c r="AS12" s="86" t="str">
        <f t="shared" ca="1" si="12"/>
        <v xml:space="preserve"> </v>
      </c>
      <c r="AT12" s="86" t="str">
        <f t="shared" ca="1" si="12"/>
        <v xml:space="preserve"> </v>
      </c>
      <c r="AU12" s="86" t="str">
        <f t="shared" si="12"/>
        <v>WD</v>
      </c>
      <c r="AV12" s="86" t="str">
        <f t="shared" si="12"/>
        <v>WD</v>
      </c>
      <c r="AW12" s="86" t="str">
        <f t="shared" ca="1" si="12"/>
        <v xml:space="preserve"> </v>
      </c>
      <c r="AX12" s="86" t="str">
        <f t="shared" ca="1" si="12"/>
        <v xml:space="preserve"> </v>
      </c>
      <c r="AY12" s="86" t="str">
        <f t="shared" ca="1" si="12"/>
        <v xml:space="preserve"> </v>
      </c>
      <c r="AZ12" s="86" t="str">
        <f t="shared" ca="1" si="12"/>
        <v xml:space="preserve"> </v>
      </c>
      <c r="BA12" s="86" t="str">
        <f t="shared" ca="1" si="12"/>
        <v xml:space="preserve"> </v>
      </c>
      <c r="BB12" s="86" t="str">
        <f t="shared" si="12"/>
        <v>WD</v>
      </c>
      <c r="BC12" s="86" t="str">
        <f t="shared" si="12"/>
        <v>WD</v>
      </c>
      <c r="BD12" s="86" t="str">
        <f t="shared" ca="1" si="12"/>
        <v xml:space="preserve"> </v>
      </c>
      <c r="BE12" s="86" t="str">
        <f t="shared" ca="1" si="12"/>
        <v xml:space="preserve"> </v>
      </c>
      <c r="BF12" s="86" t="str">
        <f t="shared" ca="1" si="12"/>
        <v xml:space="preserve"> </v>
      </c>
      <c r="BG12" s="86" t="str">
        <f t="shared" ca="1" si="12"/>
        <v xml:space="preserve"> </v>
      </c>
      <c r="BH12" s="86" t="str">
        <f t="shared" ca="1" si="12"/>
        <v xml:space="preserve"> </v>
      </c>
      <c r="BI12" s="86" t="str">
        <f t="shared" si="12"/>
        <v>WD</v>
      </c>
      <c r="BJ12" s="86" t="str">
        <f t="shared" si="12"/>
        <v>WD</v>
      </c>
      <c r="BK12" s="86" t="str">
        <f t="shared" ca="1" si="12"/>
        <v xml:space="preserve"> </v>
      </c>
      <c r="BL12" s="86" t="str">
        <f t="shared" ca="1" si="12"/>
        <v xml:space="preserve"> </v>
      </c>
      <c r="BM12" s="86" t="str">
        <f t="shared" ca="1" si="12"/>
        <v xml:space="preserve"> </v>
      </c>
      <c r="BN12" s="86" t="str">
        <f t="shared" ca="1" si="12"/>
        <v xml:space="preserve"> </v>
      </c>
      <c r="BO12" s="86" t="str">
        <f t="shared" ca="1" si="12"/>
        <v xml:space="preserve"> </v>
      </c>
      <c r="BP12" s="86" t="str">
        <f t="shared" si="12"/>
        <v>WD</v>
      </c>
      <c r="BQ12" s="86" t="str">
        <f t="shared" si="12"/>
        <v>WD</v>
      </c>
      <c r="BR12" s="86" t="str">
        <f t="shared" ca="1" si="12"/>
        <v xml:space="preserve"> </v>
      </c>
      <c r="BS12" s="86" t="str">
        <f t="shared" ca="1" si="12"/>
        <v xml:space="preserve"> </v>
      </c>
      <c r="BT12" s="86" t="str">
        <f t="shared" ca="1" si="12"/>
        <v xml:space="preserve"> </v>
      </c>
      <c r="BU12" s="86" t="str">
        <f t="shared" ca="1" si="12"/>
        <v xml:space="preserve"> </v>
      </c>
      <c r="BV12" s="86" t="str">
        <f t="shared" ref="BV12:DZ12" ca="1" si="13">IF($C$2=TRUE,IF($F$12="",IF(AND(OR($D$12&lt;=BV$8,$D$12&lt;BW$8),$E$12&gt;=BV$8),$H$12,IF(OR(WEEKDAY(BV$8)=1,WEEKDAY(BV$8)=7),"WD"," ")),IF(AND(OR($D$12&lt;=BV$8,$D$12&lt;BW$8),$F$12&gt;=BV$8),"C",IF(OR(WEEKDAY(BV$8)=1,WEEKDAY(BV$8)=7),"WD"," "))),IF(OR(WEEKDAY(BV$8)=1,WEEKDAY(BV$8)=7),"WD",IF($F$12="",IF(AND(OR($D$12&lt;=BV$8,$D$12&lt;BW$8),$E$12&gt;=BV$8),$H$12," "),IF(AND(OR($D$12&lt;=BV$8,$D$12&lt;BW$8),$F$12&gt;=BV$8),"C"," "))))</f>
        <v xml:space="preserve"> </v>
      </c>
      <c r="BW12" s="86" t="str">
        <f t="shared" si="13"/>
        <v>WD</v>
      </c>
      <c r="BX12" s="86" t="str">
        <f t="shared" si="13"/>
        <v>WD</v>
      </c>
      <c r="BY12" s="86" t="str">
        <f t="shared" ca="1" si="13"/>
        <v xml:space="preserve"> </v>
      </c>
      <c r="BZ12" s="86" t="str">
        <f t="shared" ca="1" si="13"/>
        <v xml:space="preserve"> </v>
      </c>
      <c r="CA12" s="86" t="str">
        <f t="shared" ca="1" si="13"/>
        <v xml:space="preserve"> </v>
      </c>
      <c r="CB12" s="86" t="str">
        <f t="shared" ca="1" si="13"/>
        <v xml:space="preserve"> </v>
      </c>
      <c r="CC12" s="86" t="str">
        <f t="shared" ca="1" si="13"/>
        <v xml:space="preserve"> </v>
      </c>
      <c r="CD12" s="86" t="str">
        <f t="shared" si="13"/>
        <v>WD</v>
      </c>
      <c r="CE12" s="86" t="str">
        <f t="shared" si="13"/>
        <v>WD</v>
      </c>
      <c r="CF12" s="86" t="str">
        <f t="shared" ca="1" si="13"/>
        <v xml:space="preserve"> </v>
      </c>
      <c r="CG12" s="86" t="str">
        <f t="shared" ca="1" si="13"/>
        <v xml:space="preserve"> </v>
      </c>
      <c r="CH12" s="86" t="str">
        <f t="shared" ca="1" si="13"/>
        <v xml:space="preserve"> </v>
      </c>
      <c r="CI12" s="86" t="str">
        <f t="shared" ca="1" si="13"/>
        <v xml:space="preserve"> </v>
      </c>
      <c r="CJ12" s="86" t="str">
        <f t="shared" ca="1" si="13"/>
        <v xml:space="preserve"> </v>
      </c>
      <c r="CK12" s="86" t="str">
        <f t="shared" si="13"/>
        <v>WD</v>
      </c>
      <c r="CL12" s="86" t="str">
        <f t="shared" si="13"/>
        <v>WD</v>
      </c>
      <c r="CM12" s="86" t="str">
        <f t="shared" ca="1" si="13"/>
        <v xml:space="preserve"> </v>
      </c>
      <c r="CN12" s="86" t="str">
        <f t="shared" ca="1" si="13"/>
        <v xml:space="preserve"> </v>
      </c>
      <c r="CO12" s="86" t="str">
        <f t="shared" ca="1" si="13"/>
        <v xml:space="preserve"> </v>
      </c>
      <c r="CP12" s="86" t="str">
        <f t="shared" ca="1" si="13"/>
        <v xml:space="preserve"> </v>
      </c>
      <c r="CQ12" s="86" t="str">
        <f t="shared" ca="1" si="13"/>
        <v xml:space="preserve"> </v>
      </c>
      <c r="CR12" s="86" t="str">
        <f t="shared" si="13"/>
        <v>WD</v>
      </c>
      <c r="CS12" s="86" t="str">
        <f t="shared" si="13"/>
        <v>WD</v>
      </c>
      <c r="CT12" s="86" t="str">
        <f t="shared" ca="1" si="13"/>
        <v xml:space="preserve"> </v>
      </c>
      <c r="CU12" s="86" t="str">
        <f t="shared" ca="1" si="13"/>
        <v xml:space="preserve"> </v>
      </c>
      <c r="CV12" s="86" t="str">
        <f t="shared" ca="1" si="13"/>
        <v xml:space="preserve"> </v>
      </c>
      <c r="CW12" s="86" t="str">
        <f t="shared" ca="1" si="13"/>
        <v xml:space="preserve"> </v>
      </c>
      <c r="CX12" s="86" t="str">
        <f t="shared" ca="1" si="13"/>
        <v xml:space="preserve"> </v>
      </c>
      <c r="CY12" s="86" t="str">
        <f t="shared" si="13"/>
        <v>WD</v>
      </c>
      <c r="CZ12" s="86" t="str">
        <f t="shared" si="13"/>
        <v>WD</v>
      </c>
      <c r="DA12" s="86" t="str">
        <f t="shared" ca="1" si="13"/>
        <v xml:space="preserve"> </v>
      </c>
      <c r="DB12" s="86" t="str">
        <f t="shared" ca="1" si="13"/>
        <v xml:space="preserve"> </v>
      </c>
      <c r="DC12" s="86" t="str">
        <f t="shared" ca="1" si="13"/>
        <v xml:space="preserve"> </v>
      </c>
      <c r="DD12" s="86" t="str">
        <f t="shared" ca="1" si="13"/>
        <v xml:space="preserve"> </v>
      </c>
      <c r="DE12" s="86" t="str">
        <f t="shared" ca="1" si="13"/>
        <v xml:space="preserve"> </v>
      </c>
      <c r="DF12" s="86" t="str">
        <f t="shared" si="13"/>
        <v>WD</v>
      </c>
      <c r="DG12" s="86" t="str">
        <f t="shared" si="13"/>
        <v>WD</v>
      </c>
      <c r="DH12" s="86" t="str">
        <f t="shared" ca="1" si="13"/>
        <v xml:space="preserve"> </v>
      </c>
      <c r="DI12" s="86" t="str">
        <f t="shared" ca="1" si="13"/>
        <v xml:space="preserve"> </v>
      </c>
      <c r="DJ12" s="86" t="str">
        <f t="shared" ca="1" si="13"/>
        <v xml:space="preserve"> </v>
      </c>
      <c r="DK12" s="86" t="str">
        <f t="shared" ca="1" si="13"/>
        <v xml:space="preserve"> </v>
      </c>
      <c r="DL12" s="86" t="str">
        <f t="shared" ca="1" si="13"/>
        <v xml:space="preserve"> </v>
      </c>
      <c r="DM12" s="86" t="str">
        <f t="shared" si="13"/>
        <v>WD</v>
      </c>
      <c r="DN12" s="86" t="str">
        <f t="shared" si="13"/>
        <v>WD</v>
      </c>
      <c r="DO12" s="86" t="str">
        <f t="shared" ca="1" si="13"/>
        <v xml:space="preserve"> </v>
      </c>
      <c r="DP12" s="86" t="str">
        <f t="shared" ca="1" si="13"/>
        <v xml:space="preserve"> </v>
      </c>
      <c r="DQ12" s="86" t="str">
        <f t="shared" ca="1" si="13"/>
        <v xml:space="preserve"> </v>
      </c>
      <c r="DR12" s="86" t="str">
        <f t="shared" ca="1" si="13"/>
        <v xml:space="preserve"> </v>
      </c>
      <c r="DS12" s="86" t="str">
        <f t="shared" ca="1" si="13"/>
        <v xml:space="preserve"> </v>
      </c>
      <c r="DT12" s="86" t="str">
        <f t="shared" si="13"/>
        <v>WD</v>
      </c>
      <c r="DU12" s="86" t="str">
        <f t="shared" si="13"/>
        <v>WD</v>
      </c>
      <c r="DV12" s="86" t="str">
        <f t="shared" ca="1" si="13"/>
        <v xml:space="preserve"> </v>
      </c>
      <c r="DW12" s="86" t="str">
        <f t="shared" ca="1" si="13"/>
        <v xml:space="preserve"> </v>
      </c>
      <c r="DX12" s="86" t="str">
        <f t="shared" ca="1" si="13"/>
        <v xml:space="preserve"> </v>
      </c>
      <c r="DY12" s="86" t="str">
        <f t="shared" ca="1" si="13"/>
        <v xml:space="preserve"> </v>
      </c>
      <c r="DZ12" s="86" t="str">
        <f t="shared" ca="1" si="13"/>
        <v xml:space="preserve"> </v>
      </c>
    </row>
    <row r="13" spans="1:131" s="74" customFormat="1" ht="1.2" customHeight="1" x14ac:dyDescent="0.3">
      <c r="A13" s="96"/>
      <c r="B13" s="96"/>
      <c r="C13" s="96"/>
      <c r="D13" s="97"/>
      <c r="E13" s="97"/>
      <c r="F13" s="97"/>
      <c r="G13" s="98" t="str">
        <f ca="1">IF(AND(G12 = 100%, G14 = 100%), "100%", " ")</f>
        <v xml:space="preserve"> </v>
      </c>
      <c r="H13" s="82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</row>
    <row r="14" spans="1:131" x14ac:dyDescent="0.3">
      <c r="A14" s="96" t="str">
        <f ca="1">IF(OFFSET(Actions!B1,3,0)  = "","", OFFSET(Actions!B1,3,0) )</f>
        <v/>
      </c>
      <c r="B14" s="96" t="str">
        <f ca="1">IF(OFFSET(Actions!H1,3,0) = "","", OFFSET(Actions!H1,3,0))</f>
        <v/>
      </c>
      <c r="C14" s="96" t="str">
        <f ca="1">IF(OFFSET(Actions!C1,3,0)  = "","", OFFSET(Actions!C1,3,0) )</f>
        <v/>
      </c>
      <c r="D14" s="97" t="str">
        <f ca="1">IF(OFFSET(Actions!I$1,3,0) = 0/1/1900,"",IFERROR(DATEVALUE(MID(OFFSET(Actions!I$1,3,0), 5,8 )), OFFSET(Actions!I$1,3,0)))</f>
        <v/>
      </c>
      <c r="E14" s="97" t="str">
        <f ca="1">IF(OFFSET(Actions!J$1,3,0) = 0/1/1900,"",IFERROR(DATEVALUE(MID(OFFSET(Actions!J$1,3,0), 5,8 )), OFFSET(Actions!J$1,3,0)))</f>
        <v/>
      </c>
      <c r="F14" s="97" t="str">
        <f ca="1">IF(OFFSET(Actions!K$1,3,0) = 0/1/1900,"",IFERROR(DATEVALUE(MID(OFFSET(Actions!K$1,3,0), 5,8 )), OFFSET(Actions!K$1,3,0)))</f>
        <v/>
      </c>
      <c r="G14" s="98" t="str">
        <f ca="1">IF(OFFSET(Actions!G1,3,0)  = "","", OFFSET(Actions!G1,3,0) )</f>
        <v/>
      </c>
      <c r="H14" s="82" t="str">
        <f ca="1">IF(OFFSET(Actions!E1,3,0)  = "","", OFFSET(Actions!E1,3,0) )</f>
        <v/>
      </c>
      <c r="I14" s="86" t="str">
        <f ca="1">IF($C$2=TRUE,IF($F$14="",IF(AND(OR($D$14&lt;=I$8,$D$14&lt;J$8),$E$14&gt;=I$8),$H$14,IF(OR(WEEKDAY(I$8)=1,WEEKDAY(I$8)=7),"WD"," ")),IF(AND(OR($D$14&lt;=I$8,$D$14&lt;J$8),$F$14&gt;=I$8),"C",IF(OR(WEEKDAY(I$8)=1,WEEKDAY(I$8)=7),"WD"," "))),IF(OR(WEEKDAY(I$8)=1,WEEKDAY(I$8)=7),"WD",IF($F$14="",IF(AND(OR($D$14&lt;=I$8,$D$14&lt;J$8),$E$14&gt;=I$8),$H$14," "),IF(AND(OR($D$14&lt;=I$8,$D$14&lt;J$8),$F$14&gt;=I$8),"C"," "))))</f>
        <v xml:space="preserve"> </v>
      </c>
      <c r="J14" s="86" t="str">
        <f t="shared" ref="J14:BU14" ca="1" si="14">IF($C$2=TRUE,IF($F$14="",IF(AND(OR($D$14&lt;=J$8,$D$14&lt;K$8),$E$14&gt;=J$8),$H$14,IF(OR(WEEKDAY(J$8)=1,WEEKDAY(J$8)=7),"WD"," ")),IF(AND(OR($D$14&lt;=J$8,$D$14&lt;K$8),$F$14&gt;=J$8),"C",IF(OR(WEEKDAY(J$8)=1,WEEKDAY(J$8)=7),"WD"," "))),IF(OR(WEEKDAY(J$8)=1,WEEKDAY(J$8)=7),"WD",IF($F$14="",IF(AND(OR($D$14&lt;=J$8,$D$14&lt;K$8),$E$14&gt;=J$8),$H$14," "),IF(AND(OR($D$14&lt;=J$8,$D$14&lt;K$8),$F$14&gt;=J$8),"C"," "))))</f>
        <v xml:space="preserve"> </v>
      </c>
      <c r="K14" s="86" t="str">
        <f t="shared" ca="1" si="14"/>
        <v xml:space="preserve"> </v>
      </c>
      <c r="L14" s="86" t="str">
        <f t="shared" si="14"/>
        <v>WD</v>
      </c>
      <c r="M14" s="86" t="str">
        <f t="shared" si="14"/>
        <v>WD</v>
      </c>
      <c r="N14" s="86" t="str">
        <f t="shared" ca="1" si="14"/>
        <v xml:space="preserve"> </v>
      </c>
      <c r="O14" s="86" t="str">
        <f t="shared" ca="1" si="14"/>
        <v xml:space="preserve"> </v>
      </c>
      <c r="P14" s="86" t="str">
        <f t="shared" ca="1" si="14"/>
        <v xml:space="preserve"> </v>
      </c>
      <c r="Q14" s="86" t="str">
        <f t="shared" ca="1" si="14"/>
        <v xml:space="preserve"> </v>
      </c>
      <c r="R14" s="86" t="str">
        <f t="shared" ca="1" si="14"/>
        <v xml:space="preserve"> </v>
      </c>
      <c r="S14" s="86" t="str">
        <f t="shared" si="14"/>
        <v>WD</v>
      </c>
      <c r="T14" s="86" t="str">
        <f t="shared" si="14"/>
        <v>WD</v>
      </c>
      <c r="U14" s="86" t="str">
        <f t="shared" ca="1" si="14"/>
        <v xml:space="preserve"> </v>
      </c>
      <c r="V14" s="86" t="str">
        <f t="shared" ca="1" si="14"/>
        <v xml:space="preserve"> </v>
      </c>
      <c r="W14" s="86" t="str">
        <f t="shared" ca="1" si="14"/>
        <v xml:space="preserve"> </v>
      </c>
      <c r="X14" s="86" t="str">
        <f t="shared" ca="1" si="14"/>
        <v xml:space="preserve"> </v>
      </c>
      <c r="Y14" s="86" t="str">
        <f t="shared" ca="1" si="14"/>
        <v xml:space="preserve"> </v>
      </c>
      <c r="Z14" s="86" t="str">
        <f t="shared" si="14"/>
        <v>WD</v>
      </c>
      <c r="AA14" s="86" t="str">
        <f t="shared" si="14"/>
        <v>WD</v>
      </c>
      <c r="AB14" s="86" t="str">
        <f t="shared" ca="1" si="14"/>
        <v xml:space="preserve"> </v>
      </c>
      <c r="AC14" s="86" t="str">
        <f t="shared" ca="1" si="14"/>
        <v xml:space="preserve"> </v>
      </c>
      <c r="AD14" s="86" t="str">
        <f t="shared" ca="1" si="14"/>
        <v xml:space="preserve"> </v>
      </c>
      <c r="AE14" s="86" t="str">
        <f t="shared" ca="1" si="14"/>
        <v xml:space="preserve"> </v>
      </c>
      <c r="AF14" s="86" t="str">
        <f t="shared" ca="1" si="14"/>
        <v xml:space="preserve"> </v>
      </c>
      <c r="AG14" s="86" t="str">
        <f t="shared" si="14"/>
        <v>WD</v>
      </c>
      <c r="AH14" s="86" t="str">
        <f t="shared" si="14"/>
        <v>WD</v>
      </c>
      <c r="AI14" s="86" t="str">
        <f t="shared" ca="1" si="14"/>
        <v xml:space="preserve"> </v>
      </c>
      <c r="AJ14" s="86" t="str">
        <f t="shared" ca="1" si="14"/>
        <v xml:space="preserve"> </v>
      </c>
      <c r="AK14" s="86" t="str">
        <f t="shared" ca="1" si="14"/>
        <v xml:space="preserve"> </v>
      </c>
      <c r="AL14" s="86" t="str">
        <f t="shared" ca="1" si="14"/>
        <v xml:space="preserve"> </v>
      </c>
      <c r="AM14" s="86" t="str">
        <f t="shared" ca="1" si="14"/>
        <v xml:space="preserve"> </v>
      </c>
      <c r="AN14" s="86" t="str">
        <f t="shared" si="14"/>
        <v>WD</v>
      </c>
      <c r="AO14" s="86" t="str">
        <f t="shared" si="14"/>
        <v>WD</v>
      </c>
      <c r="AP14" s="86" t="str">
        <f t="shared" ca="1" si="14"/>
        <v xml:space="preserve"> </v>
      </c>
      <c r="AQ14" s="86" t="str">
        <f t="shared" ca="1" si="14"/>
        <v xml:space="preserve"> </v>
      </c>
      <c r="AR14" s="86" t="str">
        <f t="shared" ca="1" si="14"/>
        <v xml:space="preserve"> </v>
      </c>
      <c r="AS14" s="86" t="str">
        <f t="shared" ca="1" si="14"/>
        <v xml:space="preserve"> </v>
      </c>
      <c r="AT14" s="86" t="str">
        <f t="shared" ca="1" si="14"/>
        <v xml:space="preserve"> </v>
      </c>
      <c r="AU14" s="86" t="str">
        <f t="shared" si="14"/>
        <v>WD</v>
      </c>
      <c r="AV14" s="86" t="str">
        <f t="shared" si="14"/>
        <v>WD</v>
      </c>
      <c r="AW14" s="86" t="str">
        <f t="shared" ca="1" si="14"/>
        <v xml:space="preserve"> </v>
      </c>
      <c r="AX14" s="86" t="str">
        <f t="shared" ca="1" si="14"/>
        <v xml:space="preserve"> </v>
      </c>
      <c r="AY14" s="86" t="str">
        <f t="shared" ca="1" si="14"/>
        <v xml:space="preserve"> </v>
      </c>
      <c r="AZ14" s="86" t="str">
        <f t="shared" ca="1" si="14"/>
        <v xml:space="preserve"> </v>
      </c>
      <c r="BA14" s="86" t="str">
        <f t="shared" ca="1" si="14"/>
        <v xml:space="preserve"> </v>
      </c>
      <c r="BB14" s="86" t="str">
        <f t="shared" si="14"/>
        <v>WD</v>
      </c>
      <c r="BC14" s="86" t="str">
        <f t="shared" si="14"/>
        <v>WD</v>
      </c>
      <c r="BD14" s="86" t="str">
        <f t="shared" ca="1" si="14"/>
        <v xml:space="preserve"> </v>
      </c>
      <c r="BE14" s="86" t="str">
        <f t="shared" ca="1" si="14"/>
        <v xml:space="preserve"> </v>
      </c>
      <c r="BF14" s="86" t="str">
        <f t="shared" ca="1" si="14"/>
        <v xml:space="preserve"> </v>
      </c>
      <c r="BG14" s="86" t="str">
        <f t="shared" ca="1" si="14"/>
        <v xml:space="preserve"> </v>
      </c>
      <c r="BH14" s="86" t="str">
        <f t="shared" ca="1" si="14"/>
        <v xml:space="preserve"> </v>
      </c>
      <c r="BI14" s="86" t="str">
        <f t="shared" si="14"/>
        <v>WD</v>
      </c>
      <c r="BJ14" s="86" t="str">
        <f t="shared" si="14"/>
        <v>WD</v>
      </c>
      <c r="BK14" s="86" t="str">
        <f t="shared" ca="1" si="14"/>
        <v xml:space="preserve"> </v>
      </c>
      <c r="BL14" s="86" t="str">
        <f t="shared" ca="1" si="14"/>
        <v xml:space="preserve"> </v>
      </c>
      <c r="BM14" s="86" t="str">
        <f t="shared" ca="1" si="14"/>
        <v xml:space="preserve"> </v>
      </c>
      <c r="BN14" s="86" t="str">
        <f t="shared" ca="1" si="14"/>
        <v xml:space="preserve"> </v>
      </c>
      <c r="BO14" s="86" t="str">
        <f t="shared" ca="1" si="14"/>
        <v xml:space="preserve"> </v>
      </c>
      <c r="BP14" s="86" t="str">
        <f t="shared" si="14"/>
        <v>WD</v>
      </c>
      <c r="BQ14" s="86" t="str">
        <f t="shared" si="14"/>
        <v>WD</v>
      </c>
      <c r="BR14" s="86" t="str">
        <f t="shared" ca="1" si="14"/>
        <v xml:space="preserve"> </v>
      </c>
      <c r="BS14" s="86" t="str">
        <f t="shared" ca="1" si="14"/>
        <v xml:space="preserve"> </v>
      </c>
      <c r="BT14" s="86" t="str">
        <f t="shared" ca="1" si="14"/>
        <v xml:space="preserve"> </v>
      </c>
      <c r="BU14" s="86" t="str">
        <f t="shared" ca="1" si="14"/>
        <v xml:space="preserve"> </v>
      </c>
      <c r="BV14" s="86" t="str">
        <f t="shared" ref="BV14:DZ14" ca="1" si="15">IF($C$2=TRUE,IF($F$14="",IF(AND(OR($D$14&lt;=BV$8,$D$14&lt;BW$8),$E$14&gt;=BV$8),$H$14,IF(OR(WEEKDAY(BV$8)=1,WEEKDAY(BV$8)=7),"WD"," ")),IF(AND(OR($D$14&lt;=BV$8,$D$14&lt;BW$8),$F$14&gt;=BV$8),"C",IF(OR(WEEKDAY(BV$8)=1,WEEKDAY(BV$8)=7),"WD"," "))),IF(OR(WEEKDAY(BV$8)=1,WEEKDAY(BV$8)=7),"WD",IF($F$14="",IF(AND(OR($D$14&lt;=BV$8,$D$14&lt;BW$8),$E$14&gt;=BV$8),$H$14," "),IF(AND(OR($D$14&lt;=BV$8,$D$14&lt;BW$8),$F$14&gt;=BV$8),"C"," "))))</f>
        <v xml:space="preserve"> </v>
      </c>
      <c r="BW14" s="86" t="str">
        <f t="shared" si="15"/>
        <v>WD</v>
      </c>
      <c r="BX14" s="86" t="str">
        <f t="shared" si="15"/>
        <v>WD</v>
      </c>
      <c r="BY14" s="86" t="str">
        <f t="shared" ca="1" si="15"/>
        <v xml:space="preserve"> </v>
      </c>
      <c r="BZ14" s="86" t="str">
        <f t="shared" ca="1" si="15"/>
        <v xml:space="preserve"> </v>
      </c>
      <c r="CA14" s="86" t="str">
        <f t="shared" ca="1" si="15"/>
        <v xml:space="preserve"> </v>
      </c>
      <c r="CB14" s="86" t="str">
        <f t="shared" ca="1" si="15"/>
        <v xml:space="preserve"> </v>
      </c>
      <c r="CC14" s="86" t="str">
        <f t="shared" ca="1" si="15"/>
        <v xml:space="preserve"> </v>
      </c>
      <c r="CD14" s="86" t="str">
        <f t="shared" si="15"/>
        <v>WD</v>
      </c>
      <c r="CE14" s="86" t="str">
        <f t="shared" si="15"/>
        <v>WD</v>
      </c>
      <c r="CF14" s="86" t="str">
        <f t="shared" ca="1" si="15"/>
        <v xml:space="preserve"> </v>
      </c>
      <c r="CG14" s="86" t="str">
        <f t="shared" ca="1" si="15"/>
        <v xml:space="preserve"> </v>
      </c>
      <c r="CH14" s="86" t="str">
        <f t="shared" ca="1" si="15"/>
        <v xml:space="preserve"> </v>
      </c>
      <c r="CI14" s="86" t="str">
        <f t="shared" ca="1" si="15"/>
        <v xml:space="preserve"> </v>
      </c>
      <c r="CJ14" s="86" t="str">
        <f t="shared" ca="1" si="15"/>
        <v xml:space="preserve"> </v>
      </c>
      <c r="CK14" s="86" t="str">
        <f t="shared" si="15"/>
        <v>WD</v>
      </c>
      <c r="CL14" s="86" t="str">
        <f t="shared" si="15"/>
        <v>WD</v>
      </c>
      <c r="CM14" s="86" t="str">
        <f t="shared" ca="1" si="15"/>
        <v xml:space="preserve"> </v>
      </c>
      <c r="CN14" s="86" t="str">
        <f t="shared" ca="1" si="15"/>
        <v xml:space="preserve"> </v>
      </c>
      <c r="CO14" s="86" t="str">
        <f t="shared" ca="1" si="15"/>
        <v xml:space="preserve"> </v>
      </c>
      <c r="CP14" s="86" t="str">
        <f t="shared" ca="1" si="15"/>
        <v xml:space="preserve"> </v>
      </c>
      <c r="CQ14" s="86" t="str">
        <f t="shared" ca="1" si="15"/>
        <v xml:space="preserve"> </v>
      </c>
      <c r="CR14" s="86" t="str">
        <f t="shared" si="15"/>
        <v>WD</v>
      </c>
      <c r="CS14" s="86" t="str">
        <f t="shared" si="15"/>
        <v>WD</v>
      </c>
      <c r="CT14" s="86" t="str">
        <f t="shared" ca="1" si="15"/>
        <v xml:space="preserve"> </v>
      </c>
      <c r="CU14" s="86" t="str">
        <f t="shared" ca="1" si="15"/>
        <v xml:space="preserve"> </v>
      </c>
      <c r="CV14" s="86" t="str">
        <f t="shared" ca="1" si="15"/>
        <v xml:space="preserve"> </v>
      </c>
      <c r="CW14" s="86" t="str">
        <f t="shared" ca="1" si="15"/>
        <v xml:space="preserve"> </v>
      </c>
      <c r="CX14" s="86" t="str">
        <f t="shared" ca="1" si="15"/>
        <v xml:space="preserve"> </v>
      </c>
      <c r="CY14" s="86" t="str">
        <f t="shared" si="15"/>
        <v>WD</v>
      </c>
      <c r="CZ14" s="86" t="str">
        <f t="shared" si="15"/>
        <v>WD</v>
      </c>
      <c r="DA14" s="86" t="str">
        <f t="shared" ca="1" si="15"/>
        <v xml:space="preserve"> </v>
      </c>
      <c r="DB14" s="86" t="str">
        <f t="shared" ca="1" si="15"/>
        <v xml:space="preserve"> </v>
      </c>
      <c r="DC14" s="86" t="str">
        <f t="shared" ca="1" si="15"/>
        <v xml:space="preserve"> </v>
      </c>
      <c r="DD14" s="86" t="str">
        <f t="shared" ca="1" si="15"/>
        <v xml:space="preserve"> </v>
      </c>
      <c r="DE14" s="86" t="str">
        <f t="shared" ca="1" si="15"/>
        <v xml:space="preserve"> </v>
      </c>
      <c r="DF14" s="86" t="str">
        <f t="shared" si="15"/>
        <v>WD</v>
      </c>
      <c r="DG14" s="86" t="str">
        <f t="shared" si="15"/>
        <v>WD</v>
      </c>
      <c r="DH14" s="86" t="str">
        <f t="shared" ca="1" si="15"/>
        <v xml:space="preserve"> </v>
      </c>
      <c r="DI14" s="86" t="str">
        <f t="shared" ca="1" si="15"/>
        <v xml:space="preserve"> </v>
      </c>
      <c r="DJ14" s="86" t="str">
        <f t="shared" ca="1" si="15"/>
        <v xml:space="preserve"> </v>
      </c>
      <c r="DK14" s="86" t="str">
        <f t="shared" ca="1" si="15"/>
        <v xml:space="preserve"> </v>
      </c>
      <c r="DL14" s="86" t="str">
        <f t="shared" ca="1" si="15"/>
        <v xml:space="preserve"> </v>
      </c>
      <c r="DM14" s="86" t="str">
        <f t="shared" si="15"/>
        <v>WD</v>
      </c>
      <c r="DN14" s="86" t="str">
        <f t="shared" si="15"/>
        <v>WD</v>
      </c>
      <c r="DO14" s="86" t="str">
        <f t="shared" ca="1" si="15"/>
        <v xml:space="preserve"> </v>
      </c>
      <c r="DP14" s="86" t="str">
        <f t="shared" ca="1" si="15"/>
        <v xml:space="preserve"> </v>
      </c>
      <c r="DQ14" s="86" t="str">
        <f t="shared" ca="1" si="15"/>
        <v xml:space="preserve"> </v>
      </c>
      <c r="DR14" s="86" t="str">
        <f t="shared" ca="1" si="15"/>
        <v xml:space="preserve"> </v>
      </c>
      <c r="DS14" s="86" t="str">
        <f t="shared" ca="1" si="15"/>
        <v xml:space="preserve"> </v>
      </c>
      <c r="DT14" s="86" t="str">
        <f t="shared" si="15"/>
        <v>WD</v>
      </c>
      <c r="DU14" s="86" t="str">
        <f t="shared" si="15"/>
        <v>WD</v>
      </c>
      <c r="DV14" s="86" t="str">
        <f t="shared" ca="1" si="15"/>
        <v xml:space="preserve"> </v>
      </c>
      <c r="DW14" s="86" t="str">
        <f t="shared" ca="1" si="15"/>
        <v xml:space="preserve"> </v>
      </c>
      <c r="DX14" s="86" t="str">
        <f t="shared" ca="1" si="15"/>
        <v xml:space="preserve"> </v>
      </c>
      <c r="DY14" s="86" t="str">
        <f t="shared" ca="1" si="15"/>
        <v xml:space="preserve"> </v>
      </c>
      <c r="DZ14" s="86" t="str">
        <f t="shared" ca="1" si="15"/>
        <v xml:space="preserve"> </v>
      </c>
    </row>
    <row r="15" spans="1:131" s="74" customFormat="1" ht="1.2" customHeight="1" x14ac:dyDescent="0.3">
      <c r="A15" s="96"/>
      <c r="B15" s="96"/>
      <c r="C15" s="96"/>
      <c r="D15" s="97"/>
      <c r="E15" s="97"/>
      <c r="F15" s="97"/>
      <c r="G15" s="98" t="str">
        <f ca="1">IF(AND(G14 = 100%, G16 = 100%), "100%", " ")</f>
        <v xml:space="preserve"> </v>
      </c>
      <c r="H15" s="82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</row>
    <row r="16" spans="1:131" x14ac:dyDescent="0.3">
      <c r="A16" s="96" t="str">
        <f ca="1">IF(OFFSET(Actions!B1,4,0)  = "","", OFFSET(Actions!B1,4,0) )</f>
        <v/>
      </c>
      <c r="B16" s="96" t="str">
        <f ca="1">IF(OFFSET(Actions!H1,4,0) = "","", OFFSET(Actions!H1,4,0))</f>
        <v/>
      </c>
      <c r="C16" s="96" t="str">
        <f ca="1">IF(OFFSET(Actions!C1,4,0)  = "","", OFFSET(Actions!C1,4,0) )</f>
        <v/>
      </c>
      <c r="D16" s="97" t="str">
        <f ca="1">IF(OFFSET(Actions!I$1,4,0) = 0/1/1900,"",IFERROR(DATEVALUE(MID(OFFSET(Actions!I$1,4,0), 5,8 )), OFFSET(Actions!I$1,4,0)))</f>
        <v/>
      </c>
      <c r="E16" s="97" t="str">
        <f ca="1">IF(OFFSET(Actions!J$1,4,0) = 0/1/1900,"",IFERROR(DATEVALUE(MID(OFFSET(Actions!J$1,4,0), 5,8 )), OFFSET(Actions!J$1,4,0)))</f>
        <v/>
      </c>
      <c r="F16" s="97" t="str">
        <f ca="1">IF(OFFSET(Actions!K$1,4,0) = 0/1/1900,"",IFERROR(DATEVALUE(MID(OFFSET(Actions!K$1,4,0), 5,8 )), OFFSET(Actions!K$1,4,0)))</f>
        <v/>
      </c>
      <c r="G16" s="98" t="str">
        <f ca="1">IF(OFFSET(Actions!G1,4,0)  = "","", OFFSET(Actions!G1,4,0) )</f>
        <v/>
      </c>
      <c r="H16" s="82" t="str">
        <f ca="1">IF(OFFSET(Actions!E1,4,0)  = "","", OFFSET(Actions!E1,4,0) )</f>
        <v/>
      </c>
      <c r="I16" s="86" t="str">
        <f ca="1">IF($C$2=TRUE,IF($F$16="",IF(AND(OR($D$16&lt;=I$8,$D$16&lt;J$8),$E$16&gt;=I$8),$H$16,IF(OR(WEEKDAY(I$8)=1,WEEKDAY(I$8)=7),"WD"," ")),IF(AND(OR($D$16&lt;=I$8,$D$16&lt;J$8),$F$16&gt;=I$8),"C",IF(OR(WEEKDAY(I$8)=1,WEEKDAY(I$8)=7),"WD"," "))),IF(OR(WEEKDAY(I$8)=1,WEEKDAY(I$8)=7),"WD",IF($F$16="",IF(AND(OR($D$16&lt;=I$8,$D$16&lt;J$8),$E$16&gt;=I$8),$H$16," "),IF(AND(OR($D$16&lt;=I$8,$D$16&lt;J$8),$F$16&gt;=I$8),"C"," "))))</f>
        <v xml:space="preserve"> </v>
      </c>
      <c r="J16" s="86" t="str">
        <f t="shared" ref="J16:BU16" ca="1" si="16">IF($C$2=TRUE,IF($F$16="",IF(AND(OR($D$16&lt;=J$8,$D$16&lt;K$8),$E$16&gt;=J$8),$H$16,IF(OR(WEEKDAY(J$8)=1,WEEKDAY(J$8)=7),"WD"," ")),IF(AND(OR($D$16&lt;=J$8,$D$16&lt;K$8),$F$16&gt;=J$8),"C",IF(OR(WEEKDAY(J$8)=1,WEEKDAY(J$8)=7),"WD"," "))),IF(OR(WEEKDAY(J$8)=1,WEEKDAY(J$8)=7),"WD",IF($F$16="",IF(AND(OR($D$16&lt;=J$8,$D$16&lt;K$8),$E$16&gt;=J$8),$H$16," "),IF(AND(OR($D$16&lt;=J$8,$D$16&lt;K$8),$F$16&gt;=J$8),"C"," "))))</f>
        <v xml:space="preserve"> </v>
      </c>
      <c r="K16" s="86" t="str">
        <f t="shared" ca="1" si="16"/>
        <v xml:space="preserve"> </v>
      </c>
      <c r="L16" s="86" t="str">
        <f t="shared" si="16"/>
        <v>WD</v>
      </c>
      <c r="M16" s="86" t="str">
        <f t="shared" si="16"/>
        <v>WD</v>
      </c>
      <c r="N16" s="86" t="str">
        <f t="shared" ca="1" si="16"/>
        <v xml:space="preserve"> </v>
      </c>
      <c r="O16" s="86" t="str">
        <f t="shared" ca="1" si="16"/>
        <v xml:space="preserve"> </v>
      </c>
      <c r="P16" s="86" t="str">
        <f t="shared" ca="1" si="16"/>
        <v xml:space="preserve"> </v>
      </c>
      <c r="Q16" s="86" t="str">
        <f t="shared" ca="1" si="16"/>
        <v xml:space="preserve"> </v>
      </c>
      <c r="R16" s="86" t="str">
        <f t="shared" ca="1" si="16"/>
        <v xml:space="preserve"> </v>
      </c>
      <c r="S16" s="86" t="str">
        <f t="shared" si="16"/>
        <v>WD</v>
      </c>
      <c r="T16" s="86" t="str">
        <f t="shared" si="16"/>
        <v>WD</v>
      </c>
      <c r="U16" s="86" t="str">
        <f t="shared" ca="1" si="16"/>
        <v xml:space="preserve"> </v>
      </c>
      <c r="V16" s="86" t="str">
        <f t="shared" ca="1" si="16"/>
        <v xml:space="preserve"> </v>
      </c>
      <c r="W16" s="86" t="str">
        <f t="shared" ca="1" si="16"/>
        <v xml:space="preserve"> </v>
      </c>
      <c r="X16" s="86" t="str">
        <f t="shared" ca="1" si="16"/>
        <v xml:space="preserve"> </v>
      </c>
      <c r="Y16" s="86" t="str">
        <f t="shared" ca="1" si="16"/>
        <v xml:space="preserve"> </v>
      </c>
      <c r="Z16" s="86" t="str">
        <f t="shared" si="16"/>
        <v>WD</v>
      </c>
      <c r="AA16" s="86" t="str">
        <f t="shared" si="16"/>
        <v>WD</v>
      </c>
      <c r="AB16" s="86" t="str">
        <f t="shared" ca="1" si="16"/>
        <v xml:space="preserve"> </v>
      </c>
      <c r="AC16" s="86" t="str">
        <f t="shared" ca="1" si="16"/>
        <v xml:space="preserve"> </v>
      </c>
      <c r="AD16" s="86" t="str">
        <f t="shared" ca="1" si="16"/>
        <v xml:space="preserve"> </v>
      </c>
      <c r="AE16" s="86" t="str">
        <f t="shared" ca="1" si="16"/>
        <v xml:space="preserve"> </v>
      </c>
      <c r="AF16" s="86" t="str">
        <f t="shared" ca="1" si="16"/>
        <v xml:space="preserve"> </v>
      </c>
      <c r="AG16" s="86" t="str">
        <f t="shared" si="16"/>
        <v>WD</v>
      </c>
      <c r="AH16" s="86" t="str">
        <f t="shared" si="16"/>
        <v>WD</v>
      </c>
      <c r="AI16" s="86" t="str">
        <f t="shared" ca="1" si="16"/>
        <v xml:space="preserve"> </v>
      </c>
      <c r="AJ16" s="86" t="str">
        <f t="shared" ca="1" si="16"/>
        <v xml:space="preserve"> </v>
      </c>
      <c r="AK16" s="86" t="str">
        <f t="shared" ca="1" si="16"/>
        <v xml:space="preserve"> </v>
      </c>
      <c r="AL16" s="86" t="str">
        <f t="shared" ca="1" si="16"/>
        <v xml:space="preserve"> </v>
      </c>
      <c r="AM16" s="86" t="str">
        <f t="shared" ca="1" si="16"/>
        <v xml:space="preserve"> </v>
      </c>
      <c r="AN16" s="86" t="str">
        <f t="shared" si="16"/>
        <v>WD</v>
      </c>
      <c r="AO16" s="86" t="str">
        <f t="shared" si="16"/>
        <v>WD</v>
      </c>
      <c r="AP16" s="86" t="str">
        <f t="shared" ca="1" si="16"/>
        <v xml:space="preserve"> </v>
      </c>
      <c r="AQ16" s="86" t="str">
        <f t="shared" ca="1" si="16"/>
        <v xml:space="preserve"> </v>
      </c>
      <c r="AR16" s="86" t="str">
        <f t="shared" ca="1" si="16"/>
        <v xml:space="preserve"> </v>
      </c>
      <c r="AS16" s="86" t="str">
        <f t="shared" ca="1" si="16"/>
        <v xml:space="preserve"> </v>
      </c>
      <c r="AT16" s="86" t="str">
        <f t="shared" ca="1" si="16"/>
        <v xml:space="preserve"> </v>
      </c>
      <c r="AU16" s="86" t="str">
        <f t="shared" si="16"/>
        <v>WD</v>
      </c>
      <c r="AV16" s="86" t="str">
        <f t="shared" si="16"/>
        <v>WD</v>
      </c>
      <c r="AW16" s="86" t="str">
        <f t="shared" ca="1" si="16"/>
        <v xml:space="preserve"> </v>
      </c>
      <c r="AX16" s="86" t="str">
        <f t="shared" ca="1" si="16"/>
        <v xml:space="preserve"> </v>
      </c>
      <c r="AY16" s="86" t="str">
        <f t="shared" ca="1" si="16"/>
        <v xml:space="preserve"> </v>
      </c>
      <c r="AZ16" s="86" t="str">
        <f t="shared" ca="1" si="16"/>
        <v xml:space="preserve"> </v>
      </c>
      <c r="BA16" s="86" t="str">
        <f t="shared" ca="1" si="16"/>
        <v xml:space="preserve"> </v>
      </c>
      <c r="BB16" s="86" t="str">
        <f t="shared" si="16"/>
        <v>WD</v>
      </c>
      <c r="BC16" s="86" t="str">
        <f t="shared" si="16"/>
        <v>WD</v>
      </c>
      <c r="BD16" s="86" t="str">
        <f t="shared" ca="1" si="16"/>
        <v xml:space="preserve"> </v>
      </c>
      <c r="BE16" s="86" t="str">
        <f t="shared" ca="1" si="16"/>
        <v xml:space="preserve"> </v>
      </c>
      <c r="BF16" s="86" t="str">
        <f t="shared" ca="1" si="16"/>
        <v xml:space="preserve"> </v>
      </c>
      <c r="BG16" s="86" t="str">
        <f t="shared" ca="1" si="16"/>
        <v xml:space="preserve"> </v>
      </c>
      <c r="BH16" s="86" t="str">
        <f t="shared" ca="1" si="16"/>
        <v xml:space="preserve"> </v>
      </c>
      <c r="BI16" s="86" t="str">
        <f t="shared" si="16"/>
        <v>WD</v>
      </c>
      <c r="BJ16" s="86" t="str">
        <f t="shared" si="16"/>
        <v>WD</v>
      </c>
      <c r="BK16" s="86" t="str">
        <f t="shared" ca="1" si="16"/>
        <v xml:space="preserve"> </v>
      </c>
      <c r="BL16" s="86" t="str">
        <f t="shared" ca="1" si="16"/>
        <v xml:space="preserve"> </v>
      </c>
      <c r="BM16" s="86" t="str">
        <f t="shared" ca="1" si="16"/>
        <v xml:space="preserve"> </v>
      </c>
      <c r="BN16" s="86" t="str">
        <f t="shared" ca="1" si="16"/>
        <v xml:space="preserve"> </v>
      </c>
      <c r="BO16" s="86" t="str">
        <f t="shared" ca="1" si="16"/>
        <v xml:space="preserve"> </v>
      </c>
      <c r="BP16" s="86" t="str">
        <f t="shared" si="16"/>
        <v>WD</v>
      </c>
      <c r="BQ16" s="86" t="str">
        <f t="shared" si="16"/>
        <v>WD</v>
      </c>
      <c r="BR16" s="86" t="str">
        <f t="shared" ca="1" si="16"/>
        <v xml:space="preserve"> </v>
      </c>
      <c r="BS16" s="86" t="str">
        <f t="shared" ca="1" si="16"/>
        <v xml:space="preserve"> </v>
      </c>
      <c r="BT16" s="86" t="str">
        <f t="shared" ca="1" si="16"/>
        <v xml:space="preserve"> </v>
      </c>
      <c r="BU16" s="86" t="str">
        <f t="shared" ca="1" si="16"/>
        <v xml:space="preserve"> </v>
      </c>
      <c r="BV16" s="86" t="str">
        <f t="shared" ref="BV16:DZ16" ca="1" si="17">IF($C$2=TRUE,IF($F$16="",IF(AND(OR($D$16&lt;=BV$8,$D$16&lt;BW$8),$E$16&gt;=BV$8),$H$16,IF(OR(WEEKDAY(BV$8)=1,WEEKDAY(BV$8)=7),"WD"," ")),IF(AND(OR($D$16&lt;=BV$8,$D$16&lt;BW$8),$F$16&gt;=BV$8),"C",IF(OR(WEEKDAY(BV$8)=1,WEEKDAY(BV$8)=7),"WD"," "))),IF(OR(WEEKDAY(BV$8)=1,WEEKDAY(BV$8)=7),"WD",IF($F$16="",IF(AND(OR($D$16&lt;=BV$8,$D$16&lt;BW$8),$E$16&gt;=BV$8),$H$16," "),IF(AND(OR($D$16&lt;=BV$8,$D$16&lt;BW$8),$F$16&gt;=BV$8),"C"," "))))</f>
        <v xml:space="preserve"> </v>
      </c>
      <c r="BW16" s="86" t="str">
        <f t="shared" si="17"/>
        <v>WD</v>
      </c>
      <c r="BX16" s="86" t="str">
        <f t="shared" si="17"/>
        <v>WD</v>
      </c>
      <c r="BY16" s="86" t="str">
        <f t="shared" ca="1" si="17"/>
        <v xml:space="preserve"> </v>
      </c>
      <c r="BZ16" s="86" t="str">
        <f t="shared" ca="1" si="17"/>
        <v xml:space="preserve"> </v>
      </c>
      <c r="CA16" s="86" t="str">
        <f t="shared" ca="1" si="17"/>
        <v xml:space="preserve"> </v>
      </c>
      <c r="CB16" s="86" t="str">
        <f t="shared" ca="1" si="17"/>
        <v xml:space="preserve"> </v>
      </c>
      <c r="CC16" s="86" t="str">
        <f t="shared" ca="1" si="17"/>
        <v xml:space="preserve"> </v>
      </c>
      <c r="CD16" s="86" t="str">
        <f t="shared" si="17"/>
        <v>WD</v>
      </c>
      <c r="CE16" s="86" t="str">
        <f t="shared" si="17"/>
        <v>WD</v>
      </c>
      <c r="CF16" s="86" t="str">
        <f t="shared" ca="1" si="17"/>
        <v xml:space="preserve"> </v>
      </c>
      <c r="CG16" s="86" t="str">
        <f t="shared" ca="1" si="17"/>
        <v xml:space="preserve"> </v>
      </c>
      <c r="CH16" s="86" t="str">
        <f t="shared" ca="1" si="17"/>
        <v xml:space="preserve"> </v>
      </c>
      <c r="CI16" s="86" t="str">
        <f t="shared" ca="1" si="17"/>
        <v xml:space="preserve"> </v>
      </c>
      <c r="CJ16" s="86" t="str">
        <f t="shared" ca="1" si="17"/>
        <v xml:space="preserve"> </v>
      </c>
      <c r="CK16" s="86" t="str">
        <f t="shared" si="17"/>
        <v>WD</v>
      </c>
      <c r="CL16" s="86" t="str">
        <f t="shared" si="17"/>
        <v>WD</v>
      </c>
      <c r="CM16" s="86" t="str">
        <f t="shared" ca="1" si="17"/>
        <v xml:space="preserve"> </v>
      </c>
      <c r="CN16" s="86" t="str">
        <f t="shared" ca="1" si="17"/>
        <v xml:space="preserve"> </v>
      </c>
      <c r="CO16" s="86" t="str">
        <f t="shared" ca="1" si="17"/>
        <v xml:space="preserve"> </v>
      </c>
      <c r="CP16" s="86" t="str">
        <f t="shared" ca="1" si="17"/>
        <v xml:space="preserve"> </v>
      </c>
      <c r="CQ16" s="86" t="str">
        <f t="shared" ca="1" si="17"/>
        <v xml:space="preserve"> </v>
      </c>
      <c r="CR16" s="86" t="str">
        <f t="shared" si="17"/>
        <v>WD</v>
      </c>
      <c r="CS16" s="86" t="str">
        <f t="shared" si="17"/>
        <v>WD</v>
      </c>
      <c r="CT16" s="86" t="str">
        <f t="shared" ca="1" si="17"/>
        <v xml:space="preserve"> </v>
      </c>
      <c r="CU16" s="86" t="str">
        <f t="shared" ca="1" si="17"/>
        <v xml:space="preserve"> </v>
      </c>
      <c r="CV16" s="86" t="str">
        <f t="shared" ca="1" si="17"/>
        <v xml:space="preserve"> </v>
      </c>
      <c r="CW16" s="86" t="str">
        <f t="shared" ca="1" si="17"/>
        <v xml:space="preserve"> </v>
      </c>
      <c r="CX16" s="86" t="str">
        <f t="shared" ca="1" si="17"/>
        <v xml:space="preserve"> </v>
      </c>
      <c r="CY16" s="86" t="str">
        <f t="shared" si="17"/>
        <v>WD</v>
      </c>
      <c r="CZ16" s="86" t="str">
        <f t="shared" si="17"/>
        <v>WD</v>
      </c>
      <c r="DA16" s="86" t="str">
        <f t="shared" ca="1" si="17"/>
        <v xml:space="preserve"> </v>
      </c>
      <c r="DB16" s="86" t="str">
        <f t="shared" ca="1" si="17"/>
        <v xml:space="preserve"> </v>
      </c>
      <c r="DC16" s="86" t="str">
        <f t="shared" ca="1" si="17"/>
        <v xml:space="preserve"> </v>
      </c>
      <c r="DD16" s="86" t="str">
        <f t="shared" ca="1" si="17"/>
        <v xml:space="preserve"> </v>
      </c>
      <c r="DE16" s="86" t="str">
        <f t="shared" ca="1" si="17"/>
        <v xml:space="preserve"> </v>
      </c>
      <c r="DF16" s="86" t="str">
        <f t="shared" si="17"/>
        <v>WD</v>
      </c>
      <c r="DG16" s="86" t="str">
        <f t="shared" si="17"/>
        <v>WD</v>
      </c>
      <c r="DH16" s="86" t="str">
        <f t="shared" ca="1" si="17"/>
        <v xml:space="preserve"> </v>
      </c>
      <c r="DI16" s="86" t="str">
        <f t="shared" ca="1" si="17"/>
        <v xml:space="preserve"> </v>
      </c>
      <c r="DJ16" s="86" t="str">
        <f t="shared" ca="1" si="17"/>
        <v xml:space="preserve"> </v>
      </c>
      <c r="DK16" s="86" t="str">
        <f t="shared" ca="1" si="17"/>
        <v xml:space="preserve"> </v>
      </c>
      <c r="DL16" s="86" t="str">
        <f t="shared" ca="1" si="17"/>
        <v xml:space="preserve"> </v>
      </c>
      <c r="DM16" s="86" t="str">
        <f t="shared" si="17"/>
        <v>WD</v>
      </c>
      <c r="DN16" s="86" t="str">
        <f t="shared" si="17"/>
        <v>WD</v>
      </c>
      <c r="DO16" s="86" t="str">
        <f t="shared" ca="1" si="17"/>
        <v xml:space="preserve"> </v>
      </c>
      <c r="DP16" s="86" t="str">
        <f t="shared" ca="1" si="17"/>
        <v xml:space="preserve"> </v>
      </c>
      <c r="DQ16" s="86" t="str">
        <f t="shared" ca="1" si="17"/>
        <v xml:space="preserve"> </v>
      </c>
      <c r="DR16" s="86" t="str">
        <f t="shared" ca="1" si="17"/>
        <v xml:space="preserve"> </v>
      </c>
      <c r="DS16" s="86" t="str">
        <f t="shared" ca="1" si="17"/>
        <v xml:space="preserve"> </v>
      </c>
      <c r="DT16" s="86" t="str">
        <f t="shared" si="17"/>
        <v>WD</v>
      </c>
      <c r="DU16" s="86" t="str">
        <f t="shared" si="17"/>
        <v>WD</v>
      </c>
      <c r="DV16" s="86" t="str">
        <f t="shared" ca="1" si="17"/>
        <v xml:space="preserve"> </v>
      </c>
      <c r="DW16" s="86" t="str">
        <f t="shared" ca="1" si="17"/>
        <v xml:space="preserve"> </v>
      </c>
      <c r="DX16" s="86" t="str">
        <f t="shared" ca="1" si="17"/>
        <v xml:space="preserve"> </v>
      </c>
      <c r="DY16" s="86" t="str">
        <f t="shared" ca="1" si="17"/>
        <v xml:space="preserve"> </v>
      </c>
      <c r="DZ16" s="86" t="str">
        <f t="shared" ca="1" si="17"/>
        <v xml:space="preserve"> </v>
      </c>
    </row>
    <row r="17" spans="1:130" s="74" customFormat="1" ht="1.2" customHeight="1" x14ac:dyDescent="0.3">
      <c r="A17" s="96"/>
      <c r="B17" s="96"/>
      <c r="C17" s="96"/>
      <c r="D17" s="97"/>
      <c r="E17" s="97"/>
      <c r="F17" s="97"/>
      <c r="G17" s="98" t="str">
        <f ca="1">IF(AND(G16 = 100%, G18 = 100%), "100%", " ")</f>
        <v xml:space="preserve"> </v>
      </c>
      <c r="H17" s="82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</row>
    <row r="18" spans="1:130" x14ac:dyDescent="0.3">
      <c r="A18" s="96" t="str">
        <f ca="1">IF(OFFSET(Actions!B1,5,0)  = "","", OFFSET(Actions!B1,5,0) )</f>
        <v/>
      </c>
      <c r="B18" s="96" t="str">
        <f ca="1">IF(OFFSET(Actions!H1,5,0) = "","", OFFSET(Actions!H1,5,0))</f>
        <v/>
      </c>
      <c r="C18" s="96" t="str">
        <f ca="1">IF(OFFSET(Actions!C1,5,0)  = "","", OFFSET(Actions!C1,5,0) )</f>
        <v/>
      </c>
      <c r="D18" s="97" t="str">
        <f ca="1">IF(OFFSET(Actions!I$1,5,0) = 0/1/1900,"",IFERROR(DATEVALUE(MID(OFFSET(Actions!I$1,5,0), 5,8 )), OFFSET(Actions!I$1,5,0)))</f>
        <v/>
      </c>
      <c r="E18" s="97" t="str">
        <f ca="1">IF(OFFSET(Actions!J$1,5,0) = 0/1/1900,"",IFERROR(DATEVALUE(MID(OFFSET(Actions!J$1,5,0), 5,8 )), OFFSET(Actions!J$1,5,0)))</f>
        <v/>
      </c>
      <c r="F18" s="97" t="str">
        <f ca="1">IF(OFFSET(Actions!K$1,5,0) = 0/1/1900,"",IFERROR(DATEVALUE(MID(OFFSET(Actions!K$1,5,0), 5,8 )), OFFSET(Actions!K$1,5,0)))</f>
        <v/>
      </c>
      <c r="G18" s="98" t="str">
        <f ca="1">IF(OFFSET(Actions!G1,5,0)  = "","", OFFSET(Actions!G1,5,0) )</f>
        <v/>
      </c>
      <c r="H18" s="82" t="str">
        <f ca="1">IF(OFFSET(Actions!E1,5,0)  = "","", OFFSET(Actions!E1,5,0) )</f>
        <v/>
      </c>
      <c r="I18" s="86" t="str">
        <f ca="1">IF($C$2=TRUE,IF($F$18="",IF(AND(OR($D$18&lt;=I$8,$D$18&lt;J$8),$E$18&gt;=I$8),$H$18,IF(OR(WEEKDAY(I$8)=1,WEEKDAY(I$8)=7),"WD"," ")),IF(AND(OR($D$18&lt;=I$8,$D$18&lt;J$8),$F$18&gt;=I$8),"C",IF(OR(WEEKDAY(I$8)=1,WEEKDAY(I$8)=7),"WD"," "))),IF(OR(WEEKDAY(I$8)=1,WEEKDAY(I$8)=7),"WD",IF($F$18="",IF(AND(OR($D$18&lt;=I$8,$D$18&lt;J$8),$E$18&gt;=I$8),$H$18," "),IF(AND(OR($D$18&lt;=I$8,$D$18&lt;J$8),$F$18&gt;=I$8),"C"," "))))</f>
        <v xml:space="preserve"> </v>
      </c>
      <c r="J18" s="86" t="str">
        <f t="shared" ref="J18:BU18" ca="1" si="18">IF($C$2=TRUE,IF($F$18="",IF(AND(OR($D$18&lt;=J$8,$D$18&lt;K$8),$E$18&gt;=J$8),$H$18,IF(OR(WEEKDAY(J$8)=1,WEEKDAY(J$8)=7),"WD"," ")),IF(AND(OR($D$18&lt;=J$8,$D$18&lt;K$8),$F$18&gt;=J$8),"C",IF(OR(WEEKDAY(J$8)=1,WEEKDAY(J$8)=7),"WD"," "))),IF(OR(WEEKDAY(J$8)=1,WEEKDAY(J$8)=7),"WD",IF($F$18="",IF(AND(OR($D$18&lt;=J$8,$D$18&lt;K$8),$E$18&gt;=J$8),$H$18," "),IF(AND(OR($D$18&lt;=J$8,$D$18&lt;K$8),$F$18&gt;=J$8),"C"," "))))</f>
        <v xml:space="preserve"> </v>
      </c>
      <c r="K18" s="86" t="str">
        <f t="shared" ca="1" si="18"/>
        <v xml:space="preserve"> </v>
      </c>
      <c r="L18" s="86" t="str">
        <f t="shared" si="18"/>
        <v>WD</v>
      </c>
      <c r="M18" s="86" t="str">
        <f t="shared" si="18"/>
        <v>WD</v>
      </c>
      <c r="N18" s="86" t="str">
        <f t="shared" ca="1" si="18"/>
        <v xml:space="preserve"> </v>
      </c>
      <c r="O18" s="86" t="str">
        <f t="shared" ca="1" si="18"/>
        <v xml:space="preserve"> </v>
      </c>
      <c r="P18" s="86" t="str">
        <f t="shared" ca="1" si="18"/>
        <v xml:space="preserve"> </v>
      </c>
      <c r="Q18" s="86" t="str">
        <f t="shared" ca="1" si="18"/>
        <v xml:space="preserve"> </v>
      </c>
      <c r="R18" s="86" t="str">
        <f t="shared" ca="1" si="18"/>
        <v xml:space="preserve"> </v>
      </c>
      <c r="S18" s="86" t="str">
        <f t="shared" si="18"/>
        <v>WD</v>
      </c>
      <c r="T18" s="86" t="str">
        <f t="shared" si="18"/>
        <v>WD</v>
      </c>
      <c r="U18" s="86" t="str">
        <f t="shared" ca="1" si="18"/>
        <v xml:space="preserve"> </v>
      </c>
      <c r="V18" s="86" t="str">
        <f t="shared" ca="1" si="18"/>
        <v xml:space="preserve"> </v>
      </c>
      <c r="W18" s="86" t="str">
        <f t="shared" ca="1" si="18"/>
        <v xml:space="preserve"> </v>
      </c>
      <c r="X18" s="86" t="str">
        <f t="shared" ca="1" si="18"/>
        <v xml:space="preserve"> </v>
      </c>
      <c r="Y18" s="86" t="str">
        <f t="shared" ca="1" si="18"/>
        <v xml:space="preserve"> </v>
      </c>
      <c r="Z18" s="86" t="str">
        <f t="shared" si="18"/>
        <v>WD</v>
      </c>
      <c r="AA18" s="86" t="str">
        <f t="shared" si="18"/>
        <v>WD</v>
      </c>
      <c r="AB18" s="86" t="str">
        <f t="shared" ca="1" si="18"/>
        <v xml:space="preserve"> </v>
      </c>
      <c r="AC18" s="86" t="str">
        <f t="shared" ca="1" si="18"/>
        <v xml:space="preserve"> </v>
      </c>
      <c r="AD18" s="86" t="str">
        <f t="shared" ca="1" si="18"/>
        <v xml:space="preserve"> </v>
      </c>
      <c r="AE18" s="86" t="str">
        <f t="shared" ca="1" si="18"/>
        <v xml:space="preserve"> </v>
      </c>
      <c r="AF18" s="86" t="str">
        <f t="shared" ca="1" si="18"/>
        <v xml:space="preserve"> </v>
      </c>
      <c r="AG18" s="86" t="str">
        <f t="shared" si="18"/>
        <v>WD</v>
      </c>
      <c r="AH18" s="86" t="str">
        <f t="shared" si="18"/>
        <v>WD</v>
      </c>
      <c r="AI18" s="86" t="str">
        <f t="shared" ca="1" si="18"/>
        <v xml:space="preserve"> </v>
      </c>
      <c r="AJ18" s="86" t="str">
        <f t="shared" ca="1" si="18"/>
        <v xml:space="preserve"> </v>
      </c>
      <c r="AK18" s="86" t="str">
        <f t="shared" ca="1" si="18"/>
        <v xml:space="preserve"> </v>
      </c>
      <c r="AL18" s="86" t="str">
        <f t="shared" ca="1" si="18"/>
        <v xml:space="preserve"> </v>
      </c>
      <c r="AM18" s="86" t="str">
        <f t="shared" ca="1" si="18"/>
        <v xml:space="preserve"> </v>
      </c>
      <c r="AN18" s="86" t="str">
        <f t="shared" si="18"/>
        <v>WD</v>
      </c>
      <c r="AO18" s="86" t="str">
        <f t="shared" si="18"/>
        <v>WD</v>
      </c>
      <c r="AP18" s="86" t="str">
        <f t="shared" ca="1" si="18"/>
        <v xml:space="preserve"> </v>
      </c>
      <c r="AQ18" s="86" t="str">
        <f t="shared" ca="1" si="18"/>
        <v xml:space="preserve"> </v>
      </c>
      <c r="AR18" s="86" t="str">
        <f t="shared" ca="1" si="18"/>
        <v xml:space="preserve"> </v>
      </c>
      <c r="AS18" s="86" t="str">
        <f t="shared" ca="1" si="18"/>
        <v xml:space="preserve"> </v>
      </c>
      <c r="AT18" s="86" t="str">
        <f t="shared" ca="1" si="18"/>
        <v xml:space="preserve"> </v>
      </c>
      <c r="AU18" s="86" t="str">
        <f t="shared" si="18"/>
        <v>WD</v>
      </c>
      <c r="AV18" s="86" t="str">
        <f t="shared" si="18"/>
        <v>WD</v>
      </c>
      <c r="AW18" s="86" t="str">
        <f t="shared" ca="1" si="18"/>
        <v xml:space="preserve"> </v>
      </c>
      <c r="AX18" s="86" t="str">
        <f t="shared" ca="1" si="18"/>
        <v xml:space="preserve"> </v>
      </c>
      <c r="AY18" s="86" t="str">
        <f t="shared" ca="1" si="18"/>
        <v xml:space="preserve"> </v>
      </c>
      <c r="AZ18" s="86" t="str">
        <f t="shared" ca="1" si="18"/>
        <v xml:space="preserve"> </v>
      </c>
      <c r="BA18" s="86" t="str">
        <f t="shared" ca="1" si="18"/>
        <v xml:space="preserve"> </v>
      </c>
      <c r="BB18" s="86" t="str">
        <f t="shared" si="18"/>
        <v>WD</v>
      </c>
      <c r="BC18" s="86" t="str">
        <f t="shared" si="18"/>
        <v>WD</v>
      </c>
      <c r="BD18" s="86" t="str">
        <f t="shared" ca="1" si="18"/>
        <v xml:space="preserve"> </v>
      </c>
      <c r="BE18" s="86" t="str">
        <f t="shared" ca="1" si="18"/>
        <v xml:space="preserve"> </v>
      </c>
      <c r="BF18" s="86" t="str">
        <f t="shared" ca="1" si="18"/>
        <v xml:space="preserve"> </v>
      </c>
      <c r="BG18" s="86" t="str">
        <f t="shared" ca="1" si="18"/>
        <v xml:space="preserve"> </v>
      </c>
      <c r="BH18" s="86" t="str">
        <f t="shared" ca="1" si="18"/>
        <v xml:space="preserve"> </v>
      </c>
      <c r="BI18" s="86" t="str">
        <f t="shared" si="18"/>
        <v>WD</v>
      </c>
      <c r="BJ18" s="86" t="str">
        <f t="shared" si="18"/>
        <v>WD</v>
      </c>
      <c r="BK18" s="86" t="str">
        <f t="shared" ca="1" si="18"/>
        <v xml:space="preserve"> </v>
      </c>
      <c r="BL18" s="86" t="str">
        <f t="shared" ca="1" si="18"/>
        <v xml:space="preserve"> </v>
      </c>
      <c r="BM18" s="86" t="str">
        <f t="shared" ca="1" si="18"/>
        <v xml:space="preserve"> </v>
      </c>
      <c r="BN18" s="86" t="str">
        <f t="shared" ca="1" si="18"/>
        <v xml:space="preserve"> </v>
      </c>
      <c r="BO18" s="86" t="str">
        <f t="shared" ca="1" si="18"/>
        <v xml:space="preserve"> </v>
      </c>
      <c r="BP18" s="86" t="str">
        <f t="shared" si="18"/>
        <v>WD</v>
      </c>
      <c r="BQ18" s="86" t="str">
        <f t="shared" si="18"/>
        <v>WD</v>
      </c>
      <c r="BR18" s="86" t="str">
        <f t="shared" ca="1" si="18"/>
        <v xml:space="preserve"> </v>
      </c>
      <c r="BS18" s="86" t="str">
        <f t="shared" ca="1" si="18"/>
        <v xml:space="preserve"> </v>
      </c>
      <c r="BT18" s="86" t="str">
        <f t="shared" ca="1" si="18"/>
        <v xml:space="preserve"> </v>
      </c>
      <c r="BU18" s="86" t="str">
        <f t="shared" ca="1" si="18"/>
        <v xml:space="preserve"> </v>
      </c>
      <c r="BV18" s="86" t="str">
        <f t="shared" ref="BV18:DZ18" ca="1" si="19">IF($C$2=TRUE,IF($F$18="",IF(AND(OR($D$18&lt;=BV$8,$D$18&lt;BW$8),$E$18&gt;=BV$8),$H$18,IF(OR(WEEKDAY(BV$8)=1,WEEKDAY(BV$8)=7),"WD"," ")),IF(AND(OR($D$18&lt;=BV$8,$D$18&lt;BW$8),$F$18&gt;=BV$8),"C",IF(OR(WEEKDAY(BV$8)=1,WEEKDAY(BV$8)=7),"WD"," "))),IF(OR(WEEKDAY(BV$8)=1,WEEKDAY(BV$8)=7),"WD",IF($F$18="",IF(AND(OR($D$18&lt;=BV$8,$D$18&lt;BW$8),$E$18&gt;=BV$8),$H$18," "),IF(AND(OR($D$18&lt;=BV$8,$D$18&lt;BW$8),$F$18&gt;=BV$8),"C"," "))))</f>
        <v xml:space="preserve"> </v>
      </c>
      <c r="BW18" s="86" t="str">
        <f t="shared" si="19"/>
        <v>WD</v>
      </c>
      <c r="BX18" s="86" t="str">
        <f t="shared" si="19"/>
        <v>WD</v>
      </c>
      <c r="BY18" s="86" t="str">
        <f t="shared" ca="1" si="19"/>
        <v xml:space="preserve"> </v>
      </c>
      <c r="BZ18" s="86" t="str">
        <f t="shared" ca="1" si="19"/>
        <v xml:space="preserve"> </v>
      </c>
      <c r="CA18" s="86" t="str">
        <f t="shared" ca="1" si="19"/>
        <v xml:space="preserve"> </v>
      </c>
      <c r="CB18" s="86" t="str">
        <f t="shared" ca="1" si="19"/>
        <v xml:space="preserve"> </v>
      </c>
      <c r="CC18" s="86" t="str">
        <f t="shared" ca="1" si="19"/>
        <v xml:space="preserve"> </v>
      </c>
      <c r="CD18" s="86" t="str">
        <f t="shared" si="19"/>
        <v>WD</v>
      </c>
      <c r="CE18" s="86" t="str">
        <f t="shared" si="19"/>
        <v>WD</v>
      </c>
      <c r="CF18" s="86" t="str">
        <f t="shared" ca="1" si="19"/>
        <v xml:space="preserve"> </v>
      </c>
      <c r="CG18" s="86" t="str">
        <f t="shared" ca="1" si="19"/>
        <v xml:space="preserve"> </v>
      </c>
      <c r="CH18" s="86" t="str">
        <f t="shared" ca="1" si="19"/>
        <v xml:space="preserve"> </v>
      </c>
      <c r="CI18" s="86" t="str">
        <f t="shared" ca="1" si="19"/>
        <v xml:space="preserve"> </v>
      </c>
      <c r="CJ18" s="86" t="str">
        <f t="shared" ca="1" si="19"/>
        <v xml:space="preserve"> </v>
      </c>
      <c r="CK18" s="86" t="str">
        <f t="shared" si="19"/>
        <v>WD</v>
      </c>
      <c r="CL18" s="86" t="str">
        <f t="shared" si="19"/>
        <v>WD</v>
      </c>
      <c r="CM18" s="86" t="str">
        <f t="shared" ca="1" si="19"/>
        <v xml:space="preserve"> </v>
      </c>
      <c r="CN18" s="86" t="str">
        <f t="shared" ca="1" si="19"/>
        <v xml:space="preserve"> </v>
      </c>
      <c r="CO18" s="86" t="str">
        <f t="shared" ca="1" si="19"/>
        <v xml:space="preserve"> </v>
      </c>
      <c r="CP18" s="86" t="str">
        <f t="shared" ca="1" si="19"/>
        <v xml:space="preserve"> </v>
      </c>
      <c r="CQ18" s="86" t="str">
        <f t="shared" ca="1" si="19"/>
        <v xml:space="preserve"> </v>
      </c>
      <c r="CR18" s="86" t="str">
        <f t="shared" si="19"/>
        <v>WD</v>
      </c>
      <c r="CS18" s="86" t="str">
        <f t="shared" si="19"/>
        <v>WD</v>
      </c>
      <c r="CT18" s="86" t="str">
        <f t="shared" ca="1" si="19"/>
        <v xml:space="preserve"> </v>
      </c>
      <c r="CU18" s="86" t="str">
        <f t="shared" ca="1" si="19"/>
        <v xml:space="preserve"> </v>
      </c>
      <c r="CV18" s="86" t="str">
        <f t="shared" ca="1" si="19"/>
        <v xml:space="preserve"> </v>
      </c>
      <c r="CW18" s="86" t="str">
        <f t="shared" ca="1" si="19"/>
        <v xml:space="preserve"> </v>
      </c>
      <c r="CX18" s="86" t="str">
        <f t="shared" ca="1" si="19"/>
        <v xml:space="preserve"> </v>
      </c>
      <c r="CY18" s="86" t="str">
        <f t="shared" si="19"/>
        <v>WD</v>
      </c>
      <c r="CZ18" s="86" t="str">
        <f t="shared" si="19"/>
        <v>WD</v>
      </c>
      <c r="DA18" s="86" t="str">
        <f t="shared" ca="1" si="19"/>
        <v xml:space="preserve"> </v>
      </c>
      <c r="DB18" s="86" t="str">
        <f t="shared" ca="1" si="19"/>
        <v xml:space="preserve"> </v>
      </c>
      <c r="DC18" s="86" t="str">
        <f t="shared" ca="1" si="19"/>
        <v xml:space="preserve"> </v>
      </c>
      <c r="DD18" s="86" t="str">
        <f t="shared" ca="1" si="19"/>
        <v xml:space="preserve"> </v>
      </c>
      <c r="DE18" s="86" t="str">
        <f t="shared" ca="1" si="19"/>
        <v xml:space="preserve"> </v>
      </c>
      <c r="DF18" s="86" t="str">
        <f t="shared" si="19"/>
        <v>WD</v>
      </c>
      <c r="DG18" s="86" t="str">
        <f t="shared" si="19"/>
        <v>WD</v>
      </c>
      <c r="DH18" s="86" t="str">
        <f t="shared" ca="1" si="19"/>
        <v xml:space="preserve"> </v>
      </c>
      <c r="DI18" s="86" t="str">
        <f t="shared" ca="1" si="19"/>
        <v xml:space="preserve"> </v>
      </c>
      <c r="DJ18" s="86" t="str">
        <f t="shared" ca="1" si="19"/>
        <v xml:space="preserve"> </v>
      </c>
      <c r="DK18" s="86" t="str">
        <f t="shared" ca="1" si="19"/>
        <v xml:space="preserve"> </v>
      </c>
      <c r="DL18" s="86" t="str">
        <f t="shared" ca="1" si="19"/>
        <v xml:space="preserve"> </v>
      </c>
      <c r="DM18" s="86" t="str">
        <f t="shared" si="19"/>
        <v>WD</v>
      </c>
      <c r="DN18" s="86" t="str">
        <f t="shared" si="19"/>
        <v>WD</v>
      </c>
      <c r="DO18" s="86" t="str">
        <f t="shared" ca="1" si="19"/>
        <v xml:space="preserve"> </v>
      </c>
      <c r="DP18" s="86" t="str">
        <f t="shared" ca="1" si="19"/>
        <v xml:space="preserve"> </v>
      </c>
      <c r="DQ18" s="86" t="str">
        <f t="shared" ca="1" si="19"/>
        <v xml:space="preserve"> </v>
      </c>
      <c r="DR18" s="86" t="str">
        <f t="shared" ca="1" si="19"/>
        <v xml:space="preserve"> </v>
      </c>
      <c r="DS18" s="86" t="str">
        <f t="shared" ca="1" si="19"/>
        <v xml:space="preserve"> </v>
      </c>
      <c r="DT18" s="86" t="str">
        <f t="shared" si="19"/>
        <v>WD</v>
      </c>
      <c r="DU18" s="86" t="str">
        <f t="shared" si="19"/>
        <v>WD</v>
      </c>
      <c r="DV18" s="86" t="str">
        <f t="shared" ca="1" si="19"/>
        <v xml:space="preserve"> </v>
      </c>
      <c r="DW18" s="86" t="str">
        <f t="shared" ca="1" si="19"/>
        <v xml:space="preserve"> </v>
      </c>
      <c r="DX18" s="86" t="str">
        <f t="shared" ca="1" si="19"/>
        <v xml:space="preserve"> </v>
      </c>
      <c r="DY18" s="86" t="str">
        <f t="shared" ca="1" si="19"/>
        <v xml:space="preserve"> </v>
      </c>
      <c r="DZ18" s="86" t="str">
        <f t="shared" ca="1" si="19"/>
        <v xml:space="preserve"> </v>
      </c>
    </row>
    <row r="19" spans="1:130" s="74" customFormat="1" ht="1.2" customHeight="1" x14ac:dyDescent="0.3">
      <c r="A19" s="96"/>
      <c r="B19" s="96"/>
      <c r="C19" s="96"/>
      <c r="D19" s="97"/>
      <c r="E19" s="97"/>
      <c r="F19" s="97"/>
      <c r="G19" s="98" t="str">
        <f ca="1">IF(AND(G18 = 100%, G20 = 100%), "100%", " ")</f>
        <v xml:space="preserve"> </v>
      </c>
      <c r="H19" s="82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</row>
    <row r="20" spans="1:130" x14ac:dyDescent="0.3">
      <c r="A20" s="96" t="str">
        <f ca="1">IF(OFFSET(Actions!B1,6,0)  = "","", OFFSET(Actions!B1,6,0) )</f>
        <v/>
      </c>
      <c r="B20" s="96" t="str">
        <f ca="1">IF(OFFSET(Actions!H1,6,0) = "","", OFFSET(Actions!H1,6,0))</f>
        <v/>
      </c>
      <c r="C20" s="96" t="str">
        <f ca="1">IF(OFFSET(Actions!C1,6,0)  = "","", OFFSET(Actions!C1,6,0) )</f>
        <v/>
      </c>
      <c r="D20" s="97" t="str">
        <f ca="1">IF(OFFSET(Actions!I$1,6,0) = 0/1/1900,"",IFERROR(DATEVALUE(MID(OFFSET(Actions!I$1,6,0), 5,8 )), OFFSET(Actions!I$1,6,0)))</f>
        <v/>
      </c>
      <c r="E20" s="97" t="str">
        <f ca="1">IF(OFFSET(Actions!J$1,6,0) = 0/1/1900,"",IFERROR(DATEVALUE(MID(OFFSET(Actions!J$1,6,0), 5,8 )), OFFSET(Actions!J$1,6,0)))</f>
        <v/>
      </c>
      <c r="F20" s="97" t="str">
        <f ca="1">IF(OFFSET(Actions!K$1,6,0) = 0/1/1900,"",IFERROR(DATEVALUE(MID(OFFSET(Actions!K$1,6,0), 5,8 )), OFFSET(Actions!K$1,6,0)))</f>
        <v/>
      </c>
      <c r="G20" s="98" t="str">
        <f ca="1">IF(OFFSET(Actions!G1,6,0)  = "","", OFFSET(Actions!G1,6,0) )</f>
        <v/>
      </c>
      <c r="H20" s="82" t="str">
        <f ca="1">IF(OFFSET(Actions!E1,6,0)  = "","", OFFSET(Actions!E1,6,0) )</f>
        <v/>
      </c>
      <c r="I20" s="86" t="str">
        <f ca="1">IF($C$2=TRUE,IF($F$20="",IF(AND(OR($D$20&lt;=I$8,$D$20&lt;J$8),$E$20&gt;=I$8),$H$20,IF(OR(WEEKDAY(I$8)=1,WEEKDAY(I$8)=7),"WD"," ")),IF(AND(OR($D$20&lt;=I$8,$D$20&lt;J$8),$F$20&gt;=I$8),"C",IF(OR(WEEKDAY(I$8)=1,WEEKDAY(I$8)=7),"WD"," "))),IF(OR(WEEKDAY(I$8)=1,WEEKDAY(I$8)=7),"WD",IF($F$20="",IF(AND(OR($D$20&lt;=I$8,$D$20&lt;J$8),$E$20&gt;=I$8),$H$20," "),IF(AND(OR($D$20&lt;=I$8,$D$20&lt;J$8),$F$20&gt;=I$8),"C"," "))))</f>
        <v xml:space="preserve"> </v>
      </c>
      <c r="J20" s="86" t="str">
        <f t="shared" ref="J20:BU20" ca="1" si="20">IF($C$2=TRUE,IF($F$20="",IF(AND(OR($D$20&lt;=J$8,$D$20&lt;K$8),$E$20&gt;=J$8),$H$20,IF(OR(WEEKDAY(J$8)=1,WEEKDAY(J$8)=7),"WD"," ")),IF(AND(OR($D$20&lt;=J$8,$D$20&lt;K$8),$F$20&gt;=J$8),"C",IF(OR(WEEKDAY(J$8)=1,WEEKDAY(J$8)=7),"WD"," "))),IF(OR(WEEKDAY(J$8)=1,WEEKDAY(J$8)=7),"WD",IF($F$20="",IF(AND(OR($D$20&lt;=J$8,$D$20&lt;K$8),$E$20&gt;=J$8),$H$20," "),IF(AND(OR($D$20&lt;=J$8,$D$20&lt;K$8),$F$20&gt;=J$8),"C"," "))))</f>
        <v xml:space="preserve"> </v>
      </c>
      <c r="K20" s="86" t="str">
        <f t="shared" ca="1" si="20"/>
        <v xml:space="preserve"> </v>
      </c>
      <c r="L20" s="86" t="str">
        <f t="shared" si="20"/>
        <v>WD</v>
      </c>
      <c r="M20" s="86" t="str">
        <f t="shared" si="20"/>
        <v>WD</v>
      </c>
      <c r="N20" s="86" t="str">
        <f t="shared" ca="1" si="20"/>
        <v xml:space="preserve"> </v>
      </c>
      <c r="O20" s="86" t="str">
        <f t="shared" ca="1" si="20"/>
        <v xml:space="preserve"> </v>
      </c>
      <c r="P20" s="86" t="str">
        <f t="shared" ca="1" si="20"/>
        <v xml:space="preserve"> </v>
      </c>
      <c r="Q20" s="86" t="str">
        <f t="shared" ca="1" si="20"/>
        <v xml:space="preserve"> </v>
      </c>
      <c r="R20" s="86" t="str">
        <f t="shared" ca="1" si="20"/>
        <v xml:space="preserve"> </v>
      </c>
      <c r="S20" s="86" t="str">
        <f t="shared" si="20"/>
        <v>WD</v>
      </c>
      <c r="T20" s="86" t="str">
        <f t="shared" si="20"/>
        <v>WD</v>
      </c>
      <c r="U20" s="86" t="str">
        <f t="shared" ca="1" si="20"/>
        <v xml:space="preserve"> </v>
      </c>
      <c r="V20" s="86" t="str">
        <f t="shared" ca="1" si="20"/>
        <v xml:space="preserve"> </v>
      </c>
      <c r="W20" s="86" t="str">
        <f t="shared" ca="1" si="20"/>
        <v xml:space="preserve"> </v>
      </c>
      <c r="X20" s="86" t="str">
        <f t="shared" ca="1" si="20"/>
        <v xml:space="preserve"> </v>
      </c>
      <c r="Y20" s="86" t="str">
        <f t="shared" ca="1" si="20"/>
        <v xml:space="preserve"> </v>
      </c>
      <c r="Z20" s="86" t="str">
        <f t="shared" si="20"/>
        <v>WD</v>
      </c>
      <c r="AA20" s="86" t="str">
        <f t="shared" si="20"/>
        <v>WD</v>
      </c>
      <c r="AB20" s="86" t="str">
        <f t="shared" ca="1" si="20"/>
        <v xml:space="preserve"> </v>
      </c>
      <c r="AC20" s="86" t="str">
        <f t="shared" ca="1" si="20"/>
        <v xml:space="preserve"> </v>
      </c>
      <c r="AD20" s="86" t="str">
        <f t="shared" ca="1" si="20"/>
        <v xml:space="preserve"> </v>
      </c>
      <c r="AE20" s="86" t="str">
        <f t="shared" ca="1" si="20"/>
        <v xml:space="preserve"> </v>
      </c>
      <c r="AF20" s="86" t="str">
        <f t="shared" ca="1" si="20"/>
        <v xml:space="preserve"> </v>
      </c>
      <c r="AG20" s="86" t="str">
        <f t="shared" si="20"/>
        <v>WD</v>
      </c>
      <c r="AH20" s="86" t="str">
        <f t="shared" si="20"/>
        <v>WD</v>
      </c>
      <c r="AI20" s="86" t="str">
        <f t="shared" ca="1" si="20"/>
        <v xml:space="preserve"> </v>
      </c>
      <c r="AJ20" s="86" t="str">
        <f t="shared" ca="1" si="20"/>
        <v xml:space="preserve"> </v>
      </c>
      <c r="AK20" s="86" t="str">
        <f t="shared" ca="1" si="20"/>
        <v xml:space="preserve"> </v>
      </c>
      <c r="AL20" s="86" t="str">
        <f t="shared" ca="1" si="20"/>
        <v xml:space="preserve"> </v>
      </c>
      <c r="AM20" s="86" t="str">
        <f t="shared" ca="1" si="20"/>
        <v xml:space="preserve"> </v>
      </c>
      <c r="AN20" s="86" t="str">
        <f t="shared" si="20"/>
        <v>WD</v>
      </c>
      <c r="AO20" s="86" t="str">
        <f t="shared" si="20"/>
        <v>WD</v>
      </c>
      <c r="AP20" s="86" t="str">
        <f t="shared" ca="1" si="20"/>
        <v xml:space="preserve"> </v>
      </c>
      <c r="AQ20" s="86" t="str">
        <f t="shared" ca="1" si="20"/>
        <v xml:space="preserve"> </v>
      </c>
      <c r="AR20" s="86" t="str">
        <f t="shared" ca="1" si="20"/>
        <v xml:space="preserve"> </v>
      </c>
      <c r="AS20" s="86" t="str">
        <f t="shared" ca="1" si="20"/>
        <v xml:space="preserve"> </v>
      </c>
      <c r="AT20" s="86" t="str">
        <f t="shared" ca="1" si="20"/>
        <v xml:space="preserve"> </v>
      </c>
      <c r="AU20" s="86" t="str">
        <f t="shared" si="20"/>
        <v>WD</v>
      </c>
      <c r="AV20" s="86" t="str">
        <f t="shared" si="20"/>
        <v>WD</v>
      </c>
      <c r="AW20" s="86" t="str">
        <f t="shared" ca="1" si="20"/>
        <v xml:space="preserve"> </v>
      </c>
      <c r="AX20" s="86" t="str">
        <f t="shared" ca="1" si="20"/>
        <v xml:space="preserve"> </v>
      </c>
      <c r="AY20" s="86" t="str">
        <f t="shared" ca="1" si="20"/>
        <v xml:space="preserve"> </v>
      </c>
      <c r="AZ20" s="86" t="str">
        <f t="shared" ca="1" si="20"/>
        <v xml:space="preserve"> </v>
      </c>
      <c r="BA20" s="86" t="str">
        <f t="shared" ca="1" si="20"/>
        <v xml:space="preserve"> </v>
      </c>
      <c r="BB20" s="86" t="str">
        <f t="shared" si="20"/>
        <v>WD</v>
      </c>
      <c r="BC20" s="86" t="str">
        <f t="shared" si="20"/>
        <v>WD</v>
      </c>
      <c r="BD20" s="86" t="str">
        <f t="shared" ca="1" si="20"/>
        <v xml:space="preserve"> </v>
      </c>
      <c r="BE20" s="86" t="str">
        <f t="shared" ca="1" si="20"/>
        <v xml:space="preserve"> </v>
      </c>
      <c r="BF20" s="86" t="str">
        <f t="shared" ca="1" si="20"/>
        <v xml:space="preserve"> </v>
      </c>
      <c r="BG20" s="86" t="str">
        <f t="shared" ca="1" si="20"/>
        <v xml:space="preserve"> </v>
      </c>
      <c r="BH20" s="86" t="str">
        <f t="shared" ca="1" si="20"/>
        <v xml:space="preserve"> </v>
      </c>
      <c r="BI20" s="86" t="str">
        <f t="shared" si="20"/>
        <v>WD</v>
      </c>
      <c r="BJ20" s="86" t="str">
        <f t="shared" si="20"/>
        <v>WD</v>
      </c>
      <c r="BK20" s="86" t="str">
        <f t="shared" ca="1" si="20"/>
        <v xml:space="preserve"> </v>
      </c>
      <c r="BL20" s="86" t="str">
        <f t="shared" ca="1" si="20"/>
        <v xml:space="preserve"> </v>
      </c>
      <c r="BM20" s="86" t="str">
        <f t="shared" ca="1" si="20"/>
        <v xml:space="preserve"> </v>
      </c>
      <c r="BN20" s="86" t="str">
        <f t="shared" ca="1" si="20"/>
        <v xml:space="preserve"> </v>
      </c>
      <c r="BO20" s="86" t="str">
        <f t="shared" ca="1" si="20"/>
        <v xml:space="preserve"> </v>
      </c>
      <c r="BP20" s="86" t="str">
        <f t="shared" si="20"/>
        <v>WD</v>
      </c>
      <c r="BQ20" s="86" t="str">
        <f t="shared" si="20"/>
        <v>WD</v>
      </c>
      <c r="BR20" s="86" t="str">
        <f t="shared" ca="1" si="20"/>
        <v xml:space="preserve"> </v>
      </c>
      <c r="BS20" s="86" t="str">
        <f t="shared" ca="1" si="20"/>
        <v xml:space="preserve"> </v>
      </c>
      <c r="BT20" s="86" t="str">
        <f t="shared" ca="1" si="20"/>
        <v xml:space="preserve"> </v>
      </c>
      <c r="BU20" s="86" t="str">
        <f t="shared" ca="1" si="20"/>
        <v xml:space="preserve"> </v>
      </c>
      <c r="BV20" s="86" t="str">
        <f t="shared" ref="BV20:DZ20" ca="1" si="21">IF($C$2=TRUE,IF($F$20="",IF(AND(OR($D$20&lt;=BV$8,$D$20&lt;BW$8),$E$20&gt;=BV$8),$H$20,IF(OR(WEEKDAY(BV$8)=1,WEEKDAY(BV$8)=7),"WD"," ")),IF(AND(OR($D$20&lt;=BV$8,$D$20&lt;BW$8),$F$20&gt;=BV$8),"C",IF(OR(WEEKDAY(BV$8)=1,WEEKDAY(BV$8)=7),"WD"," "))),IF(OR(WEEKDAY(BV$8)=1,WEEKDAY(BV$8)=7),"WD",IF($F$20="",IF(AND(OR($D$20&lt;=BV$8,$D$20&lt;BW$8),$E$20&gt;=BV$8),$H$20," "),IF(AND(OR($D$20&lt;=BV$8,$D$20&lt;BW$8),$F$20&gt;=BV$8),"C"," "))))</f>
        <v xml:space="preserve"> </v>
      </c>
      <c r="BW20" s="86" t="str">
        <f t="shared" si="21"/>
        <v>WD</v>
      </c>
      <c r="BX20" s="86" t="str">
        <f t="shared" si="21"/>
        <v>WD</v>
      </c>
      <c r="BY20" s="86" t="str">
        <f t="shared" ca="1" si="21"/>
        <v xml:space="preserve"> </v>
      </c>
      <c r="BZ20" s="86" t="str">
        <f t="shared" ca="1" si="21"/>
        <v xml:space="preserve"> </v>
      </c>
      <c r="CA20" s="86" t="str">
        <f t="shared" ca="1" si="21"/>
        <v xml:space="preserve"> </v>
      </c>
      <c r="CB20" s="86" t="str">
        <f t="shared" ca="1" si="21"/>
        <v xml:space="preserve"> </v>
      </c>
      <c r="CC20" s="86" t="str">
        <f t="shared" ca="1" si="21"/>
        <v xml:space="preserve"> </v>
      </c>
      <c r="CD20" s="86" t="str">
        <f t="shared" si="21"/>
        <v>WD</v>
      </c>
      <c r="CE20" s="86" t="str">
        <f t="shared" si="21"/>
        <v>WD</v>
      </c>
      <c r="CF20" s="86" t="str">
        <f t="shared" ca="1" si="21"/>
        <v xml:space="preserve"> </v>
      </c>
      <c r="CG20" s="86" t="str">
        <f t="shared" ca="1" si="21"/>
        <v xml:space="preserve"> </v>
      </c>
      <c r="CH20" s="86" t="str">
        <f t="shared" ca="1" si="21"/>
        <v xml:space="preserve"> </v>
      </c>
      <c r="CI20" s="86" t="str">
        <f t="shared" ca="1" si="21"/>
        <v xml:space="preserve"> </v>
      </c>
      <c r="CJ20" s="86" t="str">
        <f t="shared" ca="1" si="21"/>
        <v xml:space="preserve"> </v>
      </c>
      <c r="CK20" s="86" t="str">
        <f t="shared" si="21"/>
        <v>WD</v>
      </c>
      <c r="CL20" s="86" t="str">
        <f t="shared" si="21"/>
        <v>WD</v>
      </c>
      <c r="CM20" s="86" t="str">
        <f t="shared" ca="1" si="21"/>
        <v xml:space="preserve"> </v>
      </c>
      <c r="CN20" s="86" t="str">
        <f t="shared" ca="1" si="21"/>
        <v xml:space="preserve"> </v>
      </c>
      <c r="CO20" s="86" t="str">
        <f t="shared" ca="1" si="21"/>
        <v xml:space="preserve"> </v>
      </c>
      <c r="CP20" s="86" t="str">
        <f t="shared" ca="1" si="21"/>
        <v xml:space="preserve"> </v>
      </c>
      <c r="CQ20" s="86" t="str">
        <f t="shared" ca="1" si="21"/>
        <v xml:space="preserve"> </v>
      </c>
      <c r="CR20" s="86" t="str">
        <f t="shared" si="21"/>
        <v>WD</v>
      </c>
      <c r="CS20" s="86" t="str">
        <f t="shared" si="21"/>
        <v>WD</v>
      </c>
      <c r="CT20" s="86" t="str">
        <f t="shared" ca="1" si="21"/>
        <v xml:space="preserve"> </v>
      </c>
      <c r="CU20" s="86" t="str">
        <f t="shared" ca="1" si="21"/>
        <v xml:space="preserve"> </v>
      </c>
      <c r="CV20" s="86" t="str">
        <f t="shared" ca="1" si="21"/>
        <v xml:space="preserve"> </v>
      </c>
      <c r="CW20" s="86" t="str">
        <f t="shared" ca="1" si="21"/>
        <v xml:space="preserve"> </v>
      </c>
      <c r="CX20" s="86" t="str">
        <f t="shared" ca="1" si="21"/>
        <v xml:space="preserve"> </v>
      </c>
      <c r="CY20" s="86" t="str">
        <f t="shared" si="21"/>
        <v>WD</v>
      </c>
      <c r="CZ20" s="86" t="str">
        <f t="shared" si="21"/>
        <v>WD</v>
      </c>
      <c r="DA20" s="86" t="str">
        <f t="shared" ca="1" si="21"/>
        <v xml:space="preserve"> </v>
      </c>
      <c r="DB20" s="86" t="str">
        <f t="shared" ca="1" si="21"/>
        <v xml:space="preserve"> </v>
      </c>
      <c r="DC20" s="86" t="str">
        <f t="shared" ca="1" si="21"/>
        <v xml:space="preserve"> </v>
      </c>
      <c r="DD20" s="86" t="str">
        <f t="shared" ca="1" si="21"/>
        <v xml:space="preserve"> </v>
      </c>
      <c r="DE20" s="86" t="str">
        <f t="shared" ca="1" si="21"/>
        <v xml:space="preserve"> </v>
      </c>
      <c r="DF20" s="86" t="str">
        <f t="shared" si="21"/>
        <v>WD</v>
      </c>
      <c r="DG20" s="86" t="str">
        <f t="shared" si="21"/>
        <v>WD</v>
      </c>
      <c r="DH20" s="86" t="str">
        <f t="shared" ca="1" si="21"/>
        <v xml:space="preserve"> </v>
      </c>
      <c r="DI20" s="86" t="str">
        <f t="shared" ca="1" si="21"/>
        <v xml:space="preserve"> </v>
      </c>
      <c r="DJ20" s="86" t="str">
        <f t="shared" ca="1" si="21"/>
        <v xml:space="preserve"> </v>
      </c>
      <c r="DK20" s="86" t="str">
        <f t="shared" ca="1" si="21"/>
        <v xml:space="preserve"> </v>
      </c>
      <c r="DL20" s="86" t="str">
        <f t="shared" ca="1" si="21"/>
        <v xml:space="preserve"> </v>
      </c>
      <c r="DM20" s="86" t="str">
        <f t="shared" si="21"/>
        <v>WD</v>
      </c>
      <c r="DN20" s="86" t="str">
        <f t="shared" si="21"/>
        <v>WD</v>
      </c>
      <c r="DO20" s="86" t="str">
        <f t="shared" ca="1" si="21"/>
        <v xml:space="preserve"> </v>
      </c>
      <c r="DP20" s="86" t="str">
        <f t="shared" ca="1" si="21"/>
        <v xml:space="preserve"> </v>
      </c>
      <c r="DQ20" s="86" t="str">
        <f t="shared" ca="1" si="21"/>
        <v xml:space="preserve"> </v>
      </c>
      <c r="DR20" s="86" t="str">
        <f t="shared" ca="1" si="21"/>
        <v xml:space="preserve"> </v>
      </c>
      <c r="DS20" s="86" t="str">
        <f t="shared" ca="1" si="21"/>
        <v xml:space="preserve"> </v>
      </c>
      <c r="DT20" s="86" t="str">
        <f t="shared" si="21"/>
        <v>WD</v>
      </c>
      <c r="DU20" s="86" t="str">
        <f t="shared" si="21"/>
        <v>WD</v>
      </c>
      <c r="DV20" s="86" t="str">
        <f t="shared" ca="1" si="21"/>
        <v xml:space="preserve"> </v>
      </c>
      <c r="DW20" s="86" t="str">
        <f t="shared" ca="1" si="21"/>
        <v xml:space="preserve"> </v>
      </c>
      <c r="DX20" s="86" t="str">
        <f t="shared" ca="1" si="21"/>
        <v xml:space="preserve"> </v>
      </c>
      <c r="DY20" s="86" t="str">
        <f t="shared" ca="1" si="21"/>
        <v xml:space="preserve"> </v>
      </c>
      <c r="DZ20" s="86" t="str">
        <f t="shared" ca="1" si="21"/>
        <v xml:space="preserve"> </v>
      </c>
    </row>
    <row r="21" spans="1:130" s="74" customFormat="1" ht="1.2" customHeight="1" x14ac:dyDescent="0.3">
      <c r="A21" s="96"/>
      <c r="B21" s="96"/>
      <c r="C21" s="96"/>
      <c r="D21" s="97"/>
      <c r="E21" s="97"/>
      <c r="F21" s="97"/>
      <c r="G21" s="98" t="str">
        <f ca="1">IF(AND(G20 = 100%, G22 = 100%), "100%", " ")</f>
        <v xml:space="preserve"> </v>
      </c>
      <c r="H21" s="82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</row>
    <row r="22" spans="1:130" x14ac:dyDescent="0.3">
      <c r="A22" s="96" t="str">
        <f ca="1">IF(OFFSET(Actions!B1,7,0)  = "","", OFFSET(Actions!B1,7,0) )</f>
        <v/>
      </c>
      <c r="B22" s="96" t="str">
        <f ca="1">IF(OFFSET(Actions!H1,7,0) = "","", OFFSET(Actions!H1,7,0))</f>
        <v/>
      </c>
      <c r="C22" s="96" t="str">
        <f ca="1">IF(OFFSET(Actions!C1,7,0)  = "","", OFFSET(Actions!C1,7,0) )</f>
        <v/>
      </c>
      <c r="D22" s="97" t="str">
        <f ca="1">IF(OFFSET(Actions!I$1,7,0) = 0/1/1900,"",IFERROR(DATEVALUE(MID(OFFSET(Actions!I$1,7,0), 5,8 )), OFFSET(Actions!I$1,7,0)))</f>
        <v/>
      </c>
      <c r="E22" s="97" t="str">
        <f ca="1">IF(OFFSET(Actions!J$1,7,0) = 0/1/1900,"",IFERROR(DATEVALUE(MID(OFFSET(Actions!J$1,7,0), 5,8 )), OFFSET(Actions!J$1,7,0)))</f>
        <v/>
      </c>
      <c r="F22" s="97" t="str">
        <f ca="1">IF(OFFSET(Actions!K$1,7,0) = 0/1/1900,"",IFERROR(DATEVALUE(MID(OFFSET(Actions!K$1,7,0), 5,8 )), OFFSET(Actions!K$1,7,0)))</f>
        <v/>
      </c>
      <c r="G22" s="98" t="str">
        <f ca="1">IF(OFFSET(Actions!G1,7,0)  = "","", OFFSET(Actions!G1,7,0) )</f>
        <v/>
      </c>
      <c r="H22" s="82" t="str">
        <f ca="1">IF(OFFSET(Actions!E1,7,0)  = "","", OFFSET(Actions!E1,7,0) )</f>
        <v/>
      </c>
      <c r="I22" s="86" t="str">
        <f ca="1">IF($C$2=TRUE,IF($F$22="",IF(AND(OR($D$22&lt;=I$8,$D$22&lt;J$8),$E$22&gt;=I$8),$H$22,IF(OR(WEEKDAY(I$8)=1,WEEKDAY(I$8)=7),"WD"," ")),IF(AND(OR($D$22&lt;=I$8,$D$22&lt;J$8),$F$22&gt;=I$8),"C",IF(OR(WEEKDAY(I$8)=1,WEEKDAY(I$8)=7),"WD"," "))),IF(OR(WEEKDAY(I$8)=1,WEEKDAY(I$8)=7),"WD",IF($F$22="",IF(AND(OR($D$22&lt;=I$8,$D$22&lt;J$8),$E$22&gt;=I$8),$H$22," "),IF(AND(OR($D$22&lt;=I$8,$D$22&lt;J$8),$F$22&gt;=I$8),"C"," "))))</f>
        <v xml:space="preserve"> </v>
      </c>
      <c r="J22" s="86" t="str">
        <f t="shared" ref="J22:BU22" ca="1" si="22">IF($C$2=TRUE,IF($F$22="",IF(AND(OR($D$22&lt;=J$8,$D$22&lt;K$8),$E$22&gt;=J$8),$H$22,IF(OR(WEEKDAY(J$8)=1,WEEKDAY(J$8)=7),"WD"," ")),IF(AND(OR($D$22&lt;=J$8,$D$22&lt;K$8),$F$22&gt;=J$8),"C",IF(OR(WEEKDAY(J$8)=1,WEEKDAY(J$8)=7),"WD"," "))),IF(OR(WEEKDAY(J$8)=1,WEEKDAY(J$8)=7),"WD",IF($F$22="",IF(AND(OR($D$22&lt;=J$8,$D$22&lt;K$8),$E$22&gt;=J$8),$H$22," "),IF(AND(OR($D$22&lt;=J$8,$D$22&lt;K$8),$F$22&gt;=J$8),"C"," "))))</f>
        <v xml:space="preserve"> </v>
      </c>
      <c r="K22" s="86" t="str">
        <f t="shared" ca="1" si="22"/>
        <v xml:space="preserve"> </v>
      </c>
      <c r="L22" s="86" t="str">
        <f t="shared" si="22"/>
        <v>WD</v>
      </c>
      <c r="M22" s="86" t="str">
        <f t="shared" si="22"/>
        <v>WD</v>
      </c>
      <c r="N22" s="86" t="str">
        <f t="shared" ca="1" si="22"/>
        <v xml:space="preserve"> </v>
      </c>
      <c r="O22" s="86" t="str">
        <f t="shared" ca="1" si="22"/>
        <v xml:space="preserve"> </v>
      </c>
      <c r="P22" s="86" t="str">
        <f t="shared" ca="1" si="22"/>
        <v xml:space="preserve"> </v>
      </c>
      <c r="Q22" s="86" t="str">
        <f t="shared" ca="1" si="22"/>
        <v xml:space="preserve"> </v>
      </c>
      <c r="R22" s="86" t="str">
        <f t="shared" ca="1" si="22"/>
        <v xml:space="preserve"> </v>
      </c>
      <c r="S22" s="86" t="str">
        <f t="shared" si="22"/>
        <v>WD</v>
      </c>
      <c r="T22" s="86" t="str">
        <f t="shared" si="22"/>
        <v>WD</v>
      </c>
      <c r="U22" s="86" t="str">
        <f t="shared" ca="1" si="22"/>
        <v xml:space="preserve"> </v>
      </c>
      <c r="V22" s="86" t="str">
        <f t="shared" ca="1" si="22"/>
        <v xml:space="preserve"> </v>
      </c>
      <c r="W22" s="86" t="str">
        <f t="shared" ca="1" si="22"/>
        <v xml:space="preserve"> </v>
      </c>
      <c r="X22" s="86" t="str">
        <f t="shared" ca="1" si="22"/>
        <v xml:space="preserve"> </v>
      </c>
      <c r="Y22" s="86" t="str">
        <f t="shared" ca="1" si="22"/>
        <v xml:space="preserve"> </v>
      </c>
      <c r="Z22" s="86" t="str">
        <f t="shared" si="22"/>
        <v>WD</v>
      </c>
      <c r="AA22" s="86" t="str">
        <f t="shared" si="22"/>
        <v>WD</v>
      </c>
      <c r="AB22" s="86" t="str">
        <f t="shared" ca="1" si="22"/>
        <v xml:space="preserve"> </v>
      </c>
      <c r="AC22" s="86" t="str">
        <f t="shared" ca="1" si="22"/>
        <v xml:space="preserve"> </v>
      </c>
      <c r="AD22" s="86" t="str">
        <f t="shared" ca="1" si="22"/>
        <v xml:space="preserve"> </v>
      </c>
      <c r="AE22" s="86" t="str">
        <f t="shared" ca="1" si="22"/>
        <v xml:space="preserve"> </v>
      </c>
      <c r="AF22" s="86" t="str">
        <f t="shared" ca="1" si="22"/>
        <v xml:space="preserve"> </v>
      </c>
      <c r="AG22" s="86" t="str">
        <f t="shared" si="22"/>
        <v>WD</v>
      </c>
      <c r="AH22" s="86" t="str">
        <f t="shared" si="22"/>
        <v>WD</v>
      </c>
      <c r="AI22" s="86" t="str">
        <f t="shared" ca="1" si="22"/>
        <v xml:space="preserve"> </v>
      </c>
      <c r="AJ22" s="86" t="str">
        <f t="shared" ca="1" si="22"/>
        <v xml:space="preserve"> </v>
      </c>
      <c r="AK22" s="86" t="str">
        <f t="shared" ca="1" si="22"/>
        <v xml:space="preserve"> </v>
      </c>
      <c r="AL22" s="86" t="str">
        <f t="shared" ca="1" si="22"/>
        <v xml:space="preserve"> </v>
      </c>
      <c r="AM22" s="86" t="str">
        <f t="shared" ca="1" si="22"/>
        <v xml:space="preserve"> </v>
      </c>
      <c r="AN22" s="86" t="str">
        <f t="shared" si="22"/>
        <v>WD</v>
      </c>
      <c r="AO22" s="86" t="str">
        <f t="shared" si="22"/>
        <v>WD</v>
      </c>
      <c r="AP22" s="86" t="str">
        <f t="shared" ca="1" si="22"/>
        <v xml:space="preserve"> </v>
      </c>
      <c r="AQ22" s="86" t="str">
        <f t="shared" ca="1" si="22"/>
        <v xml:space="preserve"> </v>
      </c>
      <c r="AR22" s="86" t="str">
        <f t="shared" ca="1" si="22"/>
        <v xml:space="preserve"> </v>
      </c>
      <c r="AS22" s="86" t="str">
        <f t="shared" ca="1" si="22"/>
        <v xml:space="preserve"> </v>
      </c>
      <c r="AT22" s="86" t="str">
        <f t="shared" ca="1" si="22"/>
        <v xml:space="preserve"> </v>
      </c>
      <c r="AU22" s="86" t="str">
        <f t="shared" si="22"/>
        <v>WD</v>
      </c>
      <c r="AV22" s="86" t="str">
        <f t="shared" si="22"/>
        <v>WD</v>
      </c>
      <c r="AW22" s="86" t="str">
        <f t="shared" ca="1" si="22"/>
        <v xml:space="preserve"> </v>
      </c>
      <c r="AX22" s="86" t="str">
        <f t="shared" ca="1" si="22"/>
        <v xml:space="preserve"> </v>
      </c>
      <c r="AY22" s="86" t="str">
        <f t="shared" ca="1" si="22"/>
        <v xml:space="preserve"> </v>
      </c>
      <c r="AZ22" s="86" t="str">
        <f t="shared" ca="1" si="22"/>
        <v xml:space="preserve"> </v>
      </c>
      <c r="BA22" s="86" t="str">
        <f t="shared" ca="1" si="22"/>
        <v xml:space="preserve"> </v>
      </c>
      <c r="BB22" s="86" t="str">
        <f t="shared" si="22"/>
        <v>WD</v>
      </c>
      <c r="BC22" s="86" t="str">
        <f t="shared" si="22"/>
        <v>WD</v>
      </c>
      <c r="BD22" s="86" t="str">
        <f t="shared" ca="1" si="22"/>
        <v xml:space="preserve"> </v>
      </c>
      <c r="BE22" s="86" t="str">
        <f t="shared" ca="1" si="22"/>
        <v xml:space="preserve"> </v>
      </c>
      <c r="BF22" s="86" t="str">
        <f t="shared" ca="1" si="22"/>
        <v xml:space="preserve"> </v>
      </c>
      <c r="BG22" s="86" t="str">
        <f t="shared" ca="1" si="22"/>
        <v xml:space="preserve"> </v>
      </c>
      <c r="BH22" s="86" t="str">
        <f t="shared" ca="1" si="22"/>
        <v xml:space="preserve"> </v>
      </c>
      <c r="BI22" s="86" t="str">
        <f t="shared" si="22"/>
        <v>WD</v>
      </c>
      <c r="BJ22" s="86" t="str">
        <f t="shared" si="22"/>
        <v>WD</v>
      </c>
      <c r="BK22" s="86" t="str">
        <f t="shared" ca="1" si="22"/>
        <v xml:space="preserve"> </v>
      </c>
      <c r="BL22" s="86" t="str">
        <f t="shared" ca="1" si="22"/>
        <v xml:space="preserve"> </v>
      </c>
      <c r="BM22" s="86" t="str">
        <f t="shared" ca="1" si="22"/>
        <v xml:space="preserve"> </v>
      </c>
      <c r="BN22" s="86" t="str">
        <f t="shared" ca="1" si="22"/>
        <v xml:space="preserve"> </v>
      </c>
      <c r="BO22" s="86" t="str">
        <f t="shared" ca="1" si="22"/>
        <v xml:space="preserve"> </v>
      </c>
      <c r="BP22" s="86" t="str">
        <f t="shared" si="22"/>
        <v>WD</v>
      </c>
      <c r="BQ22" s="86" t="str">
        <f t="shared" si="22"/>
        <v>WD</v>
      </c>
      <c r="BR22" s="86" t="str">
        <f t="shared" ca="1" si="22"/>
        <v xml:space="preserve"> </v>
      </c>
      <c r="BS22" s="86" t="str">
        <f t="shared" ca="1" si="22"/>
        <v xml:space="preserve"> </v>
      </c>
      <c r="BT22" s="86" t="str">
        <f t="shared" ca="1" si="22"/>
        <v xml:space="preserve"> </v>
      </c>
      <c r="BU22" s="86" t="str">
        <f t="shared" ca="1" si="22"/>
        <v xml:space="preserve"> </v>
      </c>
      <c r="BV22" s="86" t="str">
        <f t="shared" ref="BV22:DZ22" ca="1" si="23">IF($C$2=TRUE,IF($F$22="",IF(AND(OR($D$22&lt;=BV$8,$D$22&lt;BW$8),$E$22&gt;=BV$8),$H$22,IF(OR(WEEKDAY(BV$8)=1,WEEKDAY(BV$8)=7),"WD"," ")),IF(AND(OR($D$22&lt;=BV$8,$D$22&lt;BW$8),$F$22&gt;=BV$8),"C",IF(OR(WEEKDAY(BV$8)=1,WEEKDAY(BV$8)=7),"WD"," "))),IF(OR(WEEKDAY(BV$8)=1,WEEKDAY(BV$8)=7),"WD",IF($F$22="",IF(AND(OR($D$22&lt;=BV$8,$D$22&lt;BW$8),$E$22&gt;=BV$8),$H$22," "),IF(AND(OR($D$22&lt;=BV$8,$D$22&lt;BW$8),$F$22&gt;=BV$8),"C"," "))))</f>
        <v xml:space="preserve"> </v>
      </c>
      <c r="BW22" s="86" t="str">
        <f t="shared" si="23"/>
        <v>WD</v>
      </c>
      <c r="BX22" s="86" t="str">
        <f t="shared" si="23"/>
        <v>WD</v>
      </c>
      <c r="BY22" s="86" t="str">
        <f t="shared" ca="1" si="23"/>
        <v xml:space="preserve"> </v>
      </c>
      <c r="BZ22" s="86" t="str">
        <f t="shared" ca="1" si="23"/>
        <v xml:space="preserve"> </v>
      </c>
      <c r="CA22" s="86" t="str">
        <f t="shared" ca="1" si="23"/>
        <v xml:space="preserve"> </v>
      </c>
      <c r="CB22" s="86" t="str">
        <f t="shared" ca="1" si="23"/>
        <v xml:space="preserve"> </v>
      </c>
      <c r="CC22" s="86" t="str">
        <f t="shared" ca="1" si="23"/>
        <v xml:space="preserve"> </v>
      </c>
      <c r="CD22" s="86" t="str">
        <f t="shared" si="23"/>
        <v>WD</v>
      </c>
      <c r="CE22" s="86" t="str">
        <f t="shared" si="23"/>
        <v>WD</v>
      </c>
      <c r="CF22" s="86" t="str">
        <f t="shared" ca="1" si="23"/>
        <v xml:space="preserve"> </v>
      </c>
      <c r="CG22" s="86" t="str">
        <f t="shared" ca="1" si="23"/>
        <v xml:space="preserve"> </v>
      </c>
      <c r="CH22" s="86" t="str">
        <f t="shared" ca="1" si="23"/>
        <v xml:space="preserve"> </v>
      </c>
      <c r="CI22" s="86" t="str">
        <f t="shared" ca="1" si="23"/>
        <v xml:space="preserve"> </v>
      </c>
      <c r="CJ22" s="86" t="str">
        <f t="shared" ca="1" si="23"/>
        <v xml:space="preserve"> </v>
      </c>
      <c r="CK22" s="86" t="str">
        <f t="shared" si="23"/>
        <v>WD</v>
      </c>
      <c r="CL22" s="86" t="str">
        <f t="shared" si="23"/>
        <v>WD</v>
      </c>
      <c r="CM22" s="86" t="str">
        <f t="shared" ca="1" si="23"/>
        <v xml:space="preserve"> </v>
      </c>
      <c r="CN22" s="86" t="str">
        <f t="shared" ca="1" si="23"/>
        <v xml:space="preserve"> </v>
      </c>
      <c r="CO22" s="86" t="str">
        <f t="shared" ca="1" si="23"/>
        <v xml:space="preserve"> </v>
      </c>
      <c r="CP22" s="86" t="str">
        <f t="shared" ca="1" si="23"/>
        <v xml:space="preserve"> </v>
      </c>
      <c r="CQ22" s="86" t="str">
        <f t="shared" ca="1" si="23"/>
        <v xml:space="preserve"> </v>
      </c>
      <c r="CR22" s="86" t="str">
        <f t="shared" si="23"/>
        <v>WD</v>
      </c>
      <c r="CS22" s="86" t="str">
        <f t="shared" si="23"/>
        <v>WD</v>
      </c>
      <c r="CT22" s="86" t="str">
        <f t="shared" ca="1" si="23"/>
        <v xml:space="preserve"> </v>
      </c>
      <c r="CU22" s="86" t="str">
        <f t="shared" ca="1" si="23"/>
        <v xml:space="preserve"> </v>
      </c>
      <c r="CV22" s="86" t="str">
        <f t="shared" ca="1" si="23"/>
        <v xml:space="preserve"> </v>
      </c>
      <c r="CW22" s="86" t="str">
        <f t="shared" ca="1" si="23"/>
        <v xml:space="preserve"> </v>
      </c>
      <c r="CX22" s="86" t="str">
        <f t="shared" ca="1" si="23"/>
        <v xml:space="preserve"> </v>
      </c>
      <c r="CY22" s="86" t="str">
        <f t="shared" si="23"/>
        <v>WD</v>
      </c>
      <c r="CZ22" s="86" t="str">
        <f t="shared" si="23"/>
        <v>WD</v>
      </c>
      <c r="DA22" s="86" t="str">
        <f t="shared" ca="1" si="23"/>
        <v xml:space="preserve"> </v>
      </c>
      <c r="DB22" s="86" t="str">
        <f t="shared" ca="1" si="23"/>
        <v xml:space="preserve"> </v>
      </c>
      <c r="DC22" s="86" t="str">
        <f t="shared" ca="1" si="23"/>
        <v xml:space="preserve"> </v>
      </c>
      <c r="DD22" s="86" t="str">
        <f t="shared" ca="1" si="23"/>
        <v xml:space="preserve"> </v>
      </c>
      <c r="DE22" s="86" t="str">
        <f t="shared" ca="1" si="23"/>
        <v xml:space="preserve"> </v>
      </c>
      <c r="DF22" s="86" t="str">
        <f t="shared" si="23"/>
        <v>WD</v>
      </c>
      <c r="DG22" s="86" t="str">
        <f t="shared" si="23"/>
        <v>WD</v>
      </c>
      <c r="DH22" s="86" t="str">
        <f t="shared" ca="1" si="23"/>
        <v xml:space="preserve"> </v>
      </c>
      <c r="DI22" s="86" t="str">
        <f t="shared" ca="1" si="23"/>
        <v xml:space="preserve"> </v>
      </c>
      <c r="DJ22" s="86" t="str">
        <f t="shared" ca="1" si="23"/>
        <v xml:space="preserve"> </v>
      </c>
      <c r="DK22" s="86" t="str">
        <f t="shared" ca="1" si="23"/>
        <v xml:space="preserve"> </v>
      </c>
      <c r="DL22" s="86" t="str">
        <f t="shared" ca="1" si="23"/>
        <v xml:space="preserve"> </v>
      </c>
      <c r="DM22" s="86" t="str">
        <f t="shared" si="23"/>
        <v>WD</v>
      </c>
      <c r="DN22" s="86" t="str">
        <f t="shared" si="23"/>
        <v>WD</v>
      </c>
      <c r="DO22" s="86" t="str">
        <f t="shared" ca="1" si="23"/>
        <v xml:space="preserve"> </v>
      </c>
      <c r="DP22" s="86" t="str">
        <f t="shared" ca="1" si="23"/>
        <v xml:space="preserve"> </v>
      </c>
      <c r="DQ22" s="86" t="str">
        <f t="shared" ca="1" si="23"/>
        <v xml:space="preserve"> </v>
      </c>
      <c r="DR22" s="86" t="str">
        <f t="shared" ca="1" si="23"/>
        <v xml:space="preserve"> </v>
      </c>
      <c r="DS22" s="86" t="str">
        <f t="shared" ca="1" si="23"/>
        <v xml:space="preserve"> </v>
      </c>
      <c r="DT22" s="86" t="str">
        <f t="shared" si="23"/>
        <v>WD</v>
      </c>
      <c r="DU22" s="86" t="str">
        <f t="shared" si="23"/>
        <v>WD</v>
      </c>
      <c r="DV22" s="86" t="str">
        <f t="shared" ca="1" si="23"/>
        <v xml:space="preserve"> </v>
      </c>
      <c r="DW22" s="86" t="str">
        <f t="shared" ca="1" si="23"/>
        <v xml:space="preserve"> </v>
      </c>
      <c r="DX22" s="86" t="str">
        <f t="shared" ca="1" si="23"/>
        <v xml:space="preserve"> </v>
      </c>
      <c r="DY22" s="86" t="str">
        <f t="shared" ca="1" si="23"/>
        <v xml:space="preserve"> </v>
      </c>
      <c r="DZ22" s="86" t="str">
        <f t="shared" ca="1" si="23"/>
        <v xml:space="preserve"> </v>
      </c>
    </row>
    <row r="23" spans="1:130" s="74" customFormat="1" ht="1.2" customHeight="1" x14ac:dyDescent="0.3">
      <c r="A23" s="96"/>
      <c r="B23" s="96"/>
      <c r="C23" s="96"/>
      <c r="D23" s="97"/>
      <c r="E23" s="97"/>
      <c r="F23" s="97"/>
      <c r="G23" s="98" t="str">
        <f ca="1">IF(AND(G22 = 100%, G24 = 100%), "100%", " ")</f>
        <v xml:space="preserve"> </v>
      </c>
      <c r="H23" s="82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</row>
    <row r="24" spans="1:130" x14ac:dyDescent="0.3">
      <c r="A24" s="96" t="str">
        <f ca="1">IF(OFFSET(Actions!B1,8,0)  = "","", OFFSET(Actions!B1,8,0) )</f>
        <v/>
      </c>
      <c r="B24" s="96" t="str">
        <f ca="1">IF(OFFSET(Actions!H1,8,0) = "","", OFFSET(Actions!H1,8,0))</f>
        <v/>
      </c>
      <c r="C24" s="96" t="str">
        <f ca="1">IF(OFFSET(Actions!C1,8,0)  = "","", OFFSET(Actions!C1,8,0) )</f>
        <v/>
      </c>
      <c r="D24" s="97" t="str">
        <f ca="1">IF(OFFSET(Actions!I$1,8,0) = 0/1/1900,"",IFERROR(DATEVALUE(MID(OFFSET(Actions!I$1,8,0), 5,8 )), OFFSET(Actions!I$1,8,0)))</f>
        <v/>
      </c>
      <c r="E24" s="97" t="str">
        <f ca="1">IF(OFFSET(Actions!J$1,8,0) = 0/1/1900,"",IFERROR(DATEVALUE(MID(OFFSET(Actions!J$1,8,0), 5,8 )), OFFSET(Actions!J$1,8,0)))</f>
        <v/>
      </c>
      <c r="F24" s="97" t="str">
        <f ca="1">IF(OFFSET(Actions!K$1,8,0) = 0/1/1900,"",IFERROR(DATEVALUE(MID(OFFSET(Actions!K$1,8,0), 5,8 )), OFFSET(Actions!K$1,8,0)))</f>
        <v/>
      </c>
      <c r="G24" s="98" t="str">
        <f ca="1">IF(OFFSET(Actions!G1,8,0)  = "","", OFFSET(Actions!G1,8,0) )</f>
        <v/>
      </c>
      <c r="H24" s="82" t="str">
        <f ca="1">IF(OFFSET(Actions!E1,8,0)  = "","", OFFSET(Actions!E1,8,0) )</f>
        <v/>
      </c>
      <c r="I24" s="87" t="str">
        <f ca="1">IF($C$2=TRUE,IF($F$24="",IF(AND(OR($D$24&lt;=I$8,$D$24&lt;J$8),$E$24&gt;=I$8),$H$24,IF(OR(WEEKDAY(I$8)=1,WEEKDAY(I$8)=7),"WD"," ")),IF(AND(OR($D$24&lt;=I$8,$D$24&lt;J$8),$F$24&gt;=I$8),"C",IF(OR(WEEKDAY(I$8)=1,WEEKDAY(I$8)=7),"WD"," "))),IF(OR(WEEKDAY(I$8)=1,WEEKDAY(I$8)=7),"WD",IF($F$24="",IF(AND(OR($D$24&lt;=I$8,$D$24&lt;J$8),$E$24&gt;=I$8),$H$24," "),IF(AND(OR($D$24&lt;=I$8,$D$24&lt;J$8),$F$24&gt;=I$8),"C"," "))))</f>
        <v xml:space="preserve"> </v>
      </c>
      <c r="J24" s="87" t="str">
        <f t="shared" ref="J24:BU24" ca="1" si="24">IF($C$2=TRUE,IF($F$24="",IF(AND(OR($D$24&lt;=J$8,$D$24&lt;K$8),$E$24&gt;=J$8),$H$24,IF(OR(WEEKDAY(J$8)=1,WEEKDAY(J$8)=7),"WD"," ")),IF(AND(OR($D$24&lt;=J$8,$D$24&lt;K$8),$F$24&gt;=J$8),"C",IF(OR(WEEKDAY(J$8)=1,WEEKDAY(J$8)=7),"WD"," "))),IF(OR(WEEKDAY(J$8)=1,WEEKDAY(J$8)=7),"WD",IF($F$24="",IF(AND(OR($D$24&lt;=J$8,$D$24&lt;K$8),$E$24&gt;=J$8),$H$24," "),IF(AND(OR($D$24&lt;=J$8,$D$24&lt;K$8),$F$24&gt;=J$8),"C"," "))))</f>
        <v xml:space="preserve"> </v>
      </c>
      <c r="K24" s="87" t="str">
        <f t="shared" ca="1" si="24"/>
        <v xml:space="preserve"> </v>
      </c>
      <c r="L24" s="87" t="str">
        <f t="shared" si="24"/>
        <v>WD</v>
      </c>
      <c r="M24" s="87" t="str">
        <f t="shared" si="24"/>
        <v>WD</v>
      </c>
      <c r="N24" s="87" t="str">
        <f t="shared" ca="1" si="24"/>
        <v xml:space="preserve"> </v>
      </c>
      <c r="O24" s="87" t="str">
        <f t="shared" ca="1" si="24"/>
        <v xml:space="preserve"> </v>
      </c>
      <c r="P24" s="87" t="str">
        <f t="shared" ca="1" si="24"/>
        <v xml:space="preserve"> </v>
      </c>
      <c r="Q24" s="87" t="str">
        <f t="shared" ca="1" si="24"/>
        <v xml:space="preserve"> </v>
      </c>
      <c r="R24" s="87" t="str">
        <f t="shared" ca="1" si="24"/>
        <v xml:space="preserve"> </v>
      </c>
      <c r="S24" s="87" t="str">
        <f t="shared" si="24"/>
        <v>WD</v>
      </c>
      <c r="T24" s="87" t="str">
        <f t="shared" si="24"/>
        <v>WD</v>
      </c>
      <c r="U24" s="87" t="str">
        <f t="shared" ca="1" si="24"/>
        <v xml:space="preserve"> </v>
      </c>
      <c r="V24" s="87" t="str">
        <f t="shared" ca="1" si="24"/>
        <v xml:space="preserve"> </v>
      </c>
      <c r="W24" s="87" t="str">
        <f t="shared" ca="1" si="24"/>
        <v xml:space="preserve"> </v>
      </c>
      <c r="X24" s="87" t="str">
        <f t="shared" ca="1" si="24"/>
        <v xml:space="preserve"> </v>
      </c>
      <c r="Y24" s="87" t="str">
        <f t="shared" ca="1" si="24"/>
        <v xml:space="preserve"> </v>
      </c>
      <c r="Z24" s="87" t="str">
        <f t="shared" si="24"/>
        <v>WD</v>
      </c>
      <c r="AA24" s="87" t="str">
        <f t="shared" si="24"/>
        <v>WD</v>
      </c>
      <c r="AB24" s="87" t="str">
        <f t="shared" ca="1" si="24"/>
        <v xml:space="preserve"> </v>
      </c>
      <c r="AC24" s="87" t="str">
        <f t="shared" ca="1" si="24"/>
        <v xml:space="preserve"> </v>
      </c>
      <c r="AD24" s="87" t="str">
        <f t="shared" ca="1" si="24"/>
        <v xml:space="preserve"> </v>
      </c>
      <c r="AE24" s="87" t="str">
        <f t="shared" ca="1" si="24"/>
        <v xml:space="preserve"> </v>
      </c>
      <c r="AF24" s="87" t="str">
        <f t="shared" ca="1" si="24"/>
        <v xml:space="preserve"> </v>
      </c>
      <c r="AG24" s="87" t="str">
        <f t="shared" si="24"/>
        <v>WD</v>
      </c>
      <c r="AH24" s="87" t="str">
        <f t="shared" si="24"/>
        <v>WD</v>
      </c>
      <c r="AI24" s="87" t="str">
        <f t="shared" ca="1" si="24"/>
        <v xml:space="preserve"> </v>
      </c>
      <c r="AJ24" s="87" t="str">
        <f t="shared" ca="1" si="24"/>
        <v xml:space="preserve"> </v>
      </c>
      <c r="AK24" s="87" t="str">
        <f t="shared" ca="1" si="24"/>
        <v xml:space="preserve"> </v>
      </c>
      <c r="AL24" s="87" t="str">
        <f t="shared" ca="1" si="24"/>
        <v xml:space="preserve"> </v>
      </c>
      <c r="AM24" s="87" t="str">
        <f t="shared" ca="1" si="24"/>
        <v xml:space="preserve"> </v>
      </c>
      <c r="AN24" s="87" t="str">
        <f t="shared" si="24"/>
        <v>WD</v>
      </c>
      <c r="AO24" s="87" t="str">
        <f t="shared" si="24"/>
        <v>WD</v>
      </c>
      <c r="AP24" s="87" t="str">
        <f t="shared" ca="1" si="24"/>
        <v xml:space="preserve"> </v>
      </c>
      <c r="AQ24" s="87" t="str">
        <f t="shared" ca="1" si="24"/>
        <v xml:space="preserve"> </v>
      </c>
      <c r="AR24" s="87" t="str">
        <f t="shared" ca="1" si="24"/>
        <v xml:space="preserve"> </v>
      </c>
      <c r="AS24" s="87" t="str">
        <f t="shared" ca="1" si="24"/>
        <v xml:space="preserve"> </v>
      </c>
      <c r="AT24" s="87" t="str">
        <f t="shared" ca="1" si="24"/>
        <v xml:space="preserve"> </v>
      </c>
      <c r="AU24" s="87" t="str">
        <f t="shared" si="24"/>
        <v>WD</v>
      </c>
      <c r="AV24" s="87" t="str">
        <f t="shared" si="24"/>
        <v>WD</v>
      </c>
      <c r="AW24" s="87" t="str">
        <f t="shared" ca="1" si="24"/>
        <v xml:space="preserve"> </v>
      </c>
      <c r="AX24" s="87" t="str">
        <f t="shared" ca="1" si="24"/>
        <v xml:space="preserve"> </v>
      </c>
      <c r="AY24" s="87" t="str">
        <f t="shared" ca="1" si="24"/>
        <v xml:space="preserve"> </v>
      </c>
      <c r="AZ24" s="87" t="str">
        <f t="shared" ca="1" si="24"/>
        <v xml:space="preserve"> </v>
      </c>
      <c r="BA24" s="87" t="str">
        <f t="shared" ca="1" si="24"/>
        <v xml:space="preserve"> </v>
      </c>
      <c r="BB24" s="87" t="str">
        <f t="shared" si="24"/>
        <v>WD</v>
      </c>
      <c r="BC24" s="87" t="str">
        <f t="shared" si="24"/>
        <v>WD</v>
      </c>
      <c r="BD24" s="87" t="str">
        <f t="shared" ca="1" si="24"/>
        <v xml:space="preserve"> </v>
      </c>
      <c r="BE24" s="87" t="str">
        <f t="shared" ca="1" si="24"/>
        <v xml:space="preserve"> </v>
      </c>
      <c r="BF24" s="87" t="str">
        <f t="shared" ca="1" si="24"/>
        <v xml:space="preserve"> </v>
      </c>
      <c r="BG24" s="87" t="str">
        <f t="shared" ca="1" si="24"/>
        <v xml:space="preserve"> </v>
      </c>
      <c r="BH24" s="87" t="str">
        <f t="shared" ca="1" si="24"/>
        <v xml:space="preserve"> </v>
      </c>
      <c r="BI24" s="87" t="str">
        <f t="shared" si="24"/>
        <v>WD</v>
      </c>
      <c r="BJ24" s="87" t="str">
        <f t="shared" si="24"/>
        <v>WD</v>
      </c>
      <c r="BK24" s="87" t="str">
        <f t="shared" ca="1" si="24"/>
        <v xml:space="preserve"> </v>
      </c>
      <c r="BL24" s="87" t="str">
        <f t="shared" ca="1" si="24"/>
        <v xml:space="preserve"> </v>
      </c>
      <c r="BM24" s="87" t="str">
        <f t="shared" ca="1" si="24"/>
        <v xml:space="preserve"> </v>
      </c>
      <c r="BN24" s="87" t="str">
        <f t="shared" ca="1" si="24"/>
        <v xml:space="preserve"> </v>
      </c>
      <c r="BO24" s="87" t="str">
        <f t="shared" ca="1" si="24"/>
        <v xml:space="preserve"> </v>
      </c>
      <c r="BP24" s="87" t="str">
        <f t="shared" si="24"/>
        <v>WD</v>
      </c>
      <c r="BQ24" s="87" t="str">
        <f t="shared" si="24"/>
        <v>WD</v>
      </c>
      <c r="BR24" s="87" t="str">
        <f t="shared" ca="1" si="24"/>
        <v xml:space="preserve"> </v>
      </c>
      <c r="BS24" s="87" t="str">
        <f t="shared" ca="1" si="24"/>
        <v xml:space="preserve"> </v>
      </c>
      <c r="BT24" s="87" t="str">
        <f t="shared" ca="1" si="24"/>
        <v xml:space="preserve"> </v>
      </c>
      <c r="BU24" s="87" t="str">
        <f t="shared" ca="1" si="24"/>
        <v xml:space="preserve"> </v>
      </c>
      <c r="BV24" s="87" t="str">
        <f t="shared" ref="BV24:DZ24" ca="1" si="25">IF($C$2=TRUE,IF($F$24="",IF(AND(OR($D$24&lt;=BV$8,$D$24&lt;BW$8),$E$24&gt;=BV$8),$H$24,IF(OR(WEEKDAY(BV$8)=1,WEEKDAY(BV$8)=7),"WD"," ")),IF(AND(OR($D$24&lt;=BV$8,$D$24&lt;BW$8),$F$24&gt;=BV$8),"C",IF(OR(WEEKDAY(BV$8)=1,WEEKDAY(BV$8)=7),"WD"," "))),IF(OR(WEEKDAY(BV$8)=1,WEEKDAY(BV$8)=7),"WD",IF($F$24="",IF(AND(OR($D$24&lt;=BV$8,$D$24&lt;BW$8),$E$24&gt;=BV$8),$H$24," "),IF(AND(OR($D$24&lt;=BV$8,$D$24&lt;BW$8),$F$24&gt;=BV$8),"C"," "))))</f>
        <v xml:space="preserve"> </v>
      </c>
      <c r="BW24" s="87" t="str">
        <f t="shared" si="25"/>
        <v>WD</v>
      </c>
      <c r="BX24" s="87" t="str">
        <f t="shared" si="25"/>
        <v>WD</v>
      </c>
      <c r="BY24" s="87" t="str">
        <f t="shared" ca="1" si="25"/>
        <v xml:space="preserve"> </v>
      </c>
      <c r="BZ24" s="87" t="str">
        <f t="shared" ca="1" si="25"/>
        <v xml:space="preserve"> </v>
      </c>
      <c r="CA24" s="87" t="str">
        <f t="shared" ca="1" si="25"/>
        <v xml:space="preserve"> </v>
      </c>
      <c r="CB24" s="87" t="str">
        <f t="shared" ca="1" si="25"/>
        <v xml:space="preserve"> </v>
      </c>
      <c r="CC24" s="87" t="str">
        <f t="shared" ca="1" si="25"/>
        <v xml:space="preserve"> </v>
      </c>
      <c r="CD24" s="87" t="str">
        <f t="shared" si="25"/>
        <v>WD</v>
      </c>
      <c r="CE24" s="87" t="str">
        <f t="shared" si="25"/>
        <v>WD</v>
      </c>
      <c r="CF24" s="87" t="str">
        <f t="shared" ca="1" si="25"/>
        <v xml:space="preserve"> </v>
      </c>
      <c r="CG24" s="87" t="str">
        <f t="shared" ca="1" si="25"/>
        <v xml:space="preserve"> </v>
      </c>
      <c r="CH24" s="87" t="str">
        <f t="shared" ca="1" si="25"/>
        <v xml:space="preserve"> </v>
      </c>
      <c r="CI24" s="87" t="str">
        <f t="shared" ca="1" si="25"/>
        <v xml:space="preserve"> </v>
      </c>
      <c r="CJ24" s="87" t="str">
        <f t="shared" ca="1" si="25"/>
        <v xml:space="preserve"> </v>
      </c>
      <c r="CK24" s="87" t="str">
        <f t="shared" si="25"/>
        <v>WD</v>
      </c>
      <c r="CL24" s="87" t="str">
        <f t="shared" si="25"/>
        <v>WD</v>
      </c>
      <c r="CM24" s="87" t="str">
        <f t="shared" ca="1" si="25"/>
        <v xml:space="preserve"> </v>
      </c>
      <c r="CN24" s="87" t="str">
        <f t="shared" ca="1" si="25"/>
        <v xml:space="preserve"> </v>
      </c>
      <c r="CO24" s="87" t="str">
        <f t="shared" ca="1" si="25"/>
        <v xml:space="preserve"> </v>
      </c>
      <c r="CP24" s="87" t="str">
        <f t="shared" ca="1" si="25"/>
        <v xml:space="preserve"> </v>
      </c>
      <c r="CQ24" s="87" t="str">
        <f t="shared" ca="1" si="25"/>
        <v xml:space="preserve"> </v>
      </c>
      <c r="CR24" s="87" t="str">
        <f t="shared" si="25"/>
        <v>WD</v>
      </c>
      <c r="CS24" s="87" t="str">
        <f t="shared" si="25"/>
        <v>WD</v>
      </c>
      <c r="CT24" s="87" t="str">
        <f t="shared" ca="1" si="25"/>
        <v xml:space="preserve"> </v>
      </c>
      <c r="CU24" s="87" t="str">
        <f t="shared" ca="1" si="25"/>
        <v xml:space="preserve"> </v>
      </c>
      <c r="CV24" s="87" t="str">
        <f t="shared" ca="1" si="25"/>
        <v xml:space="preserve"> </v>
      </c>
      <c r="CW24" s="87" t="str">
        <f t="shared" ca="1" si="25"/>
        <v xml:space="preserve"> </v>
      </c>
      <c r="CX24" s="87" t="str">
        <f t="shared" ca="1" si="25"/>
        <v xml:space="preserve"> </v>
      </c>
      <c r="CY24" s="87" t="str">
        <f t="shared" si="25"/>
        <v>WD</v>
      </c>
      <c r="CZ24" s="87" t="str">
        <f t="shared" si="25"/>
        <v>WD</v>
      </c>
      <c r="DA24" s="87" t="str">
        <f t="shared" ca="1" si="25"/>
        <v xml:space="preserve"> </v>
      </c>
      <c r="DB24" s="87" t="str">
        <f t="shared" ca="1" si="25"/>
        <v xml:space="preserve"> </v>
      </c>
      <c r="DC24" s="87" t="str">
        <f t="shared" ca="1" si="25"/>
        <v xml:space="preserve"> </v>
      </c>
      <c r="DD24" s="87" t="str">
        <f t="shared" ca="1" si="25"/>
        <v xml:space="preserve"> </v>
      </c>
      <c r="DE24" s="87" t="str">
        <f t="shared" ca="1" si="25"/>
        <v xml:space="preserve"> </v>
      </c>
      <c r="DF24" s="87" t="str">
        <f t="shared" si="25"/>
        <v>WD</v>
      </c>
      <c r="DG24" s="87" t="str">
        <f t="shared" si="25"/>
        <v>WD</v>
      </c>
      <c r="DH24" s="87" t="str">
        <f t="shared" ca="1" si="25"/>
        <v xml:space="preserve"> </v>
      </c>
      <c r="DI24" s="87" t="str">
        <f t="shared" ca="1" si="25"/>
        <v xml:space="preserve"> </v>
      </c>
      <c r="DJ24" s="87" t="str">
        <f t="shared" ca="1" si="25"/>
        <v xml:space="preserve"> </v>
      </c>
      <c r="DK24" s="87" t="str">
        <f t="shared" ca="1" si="25"/>
        <v xml:space="preserve"> </v>
      </c>
      <c r="DL24" s="87" t="str">
        <f t="shared" ca="1" si="25"/>
        <v xml:space="preserve"> </v>
      </c>
      <c r="DM24" s="87" t="str">
        <f t="shared" si="25"/>
        <v>WD</v>
      </c>
      <c r="DN24" s="87" t="str">
        <f t="shared" si="25"/>
        <v>WD</v>
      </c>
      <c r="DO24" s="87" t="str">
        <f t="shared" ca="1" si="25"/>
        <v xml:space="preserve"> </v>
      </c>
      <c r="DP24" s="87" t="str">
        <f t="shared" ca="1" si="25"/>
        <v xml:space="preserve"> </v>
      </c>
      <c r="DQ24" s="87" t="str">
        <f t="shared" ca="1" si="25"/>
        <v xml:space="preserve"> </v>
      </c>
      <c r="DR24" s="87" t="str">
        <f t="shared" ca="1" si="25"/>
        <v xml:space="preserve"> </v>
      </c>
      <c r="DS24" s="87" t="str">
        <f t="shared" ca="1" si="25"/>
        <v xml:space="preserve"> </v>
      </c>
      <c r="DT24" s="87" t="str">
        <f t="shared" si="25"/>
        <v>WD</v>
      </c>
      <c r="DU24" s="87" t="str">
        <f t="shared" si="25"/>
        <v>WD</v>
      </c>
      <c r="DV24" s="87" t="str">
        <f t="shared" ca="1" si="25"/>
        <v xml:space="preserve"> </v>
      </c>
      <c r="DW24" s="87" t="str">
        <f t="shared" ca="1" si="25"/>
        <v xml:space="preserve"> </v>
      </c>
      <c r="DX24" s="87" t="str">
        <f t="shared" ca="1" si="25"/>
        <v xml:space="preserve"> </v>
      </c>
      <c r="DY24" s="87" t="str">
        <f t="shared" ca="1" si="25"/>
        <v xml:space="preserve"> </v>
      </c>
      <c r="DZ24" s="87" t="str">
        <f t="shared" ca="1" si="25"/>
        <v xml:space="preserve"> </v>
      </c>
    </row>
    <row r="25" spans="1:130" s="74" customFormat="1" ht="1.2" customHeight="1" x14ac:dyDescent="0.3">
      <c r="A25" s="96"/>
      <c r="B25" s="96"/>
      <c r="C25" s="96"/>
      <c r="D25" s="97"/>
      <c r="E25" s="97"/>
      <c r="F25" s="97"/>
      <c r="G25" s="98" t="str">
        <f ca="1">IF(AND(G24 = 100%, G26 = 100%), "100%", " ")</f>
        <v xml:space="preserve"> </v>
      </c>
      <c r="H25" s="82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</row>
    <row r="26" spans="1:130" x14ac:dyDescent="0.3">
      <c r="A26" s="96" t="str">
        <f ca="1">IF(OFFSET(Actions!B1,9,0)  = "","", OFFSET(Actions!B1,9,0) )</f>
        <v/>
      </c>
      <c r="B26" s="96" t="str">
        <f ca="1">IF(OFFSET(Actions!H1,9,0) = "","", OFFSET(Actions!H1,9,0))</f>
        <v/>
      </c>
      <c r="C26" s="96" t="str">
        <f ca="1">IF(OFFSET(Actions!C1,9,0)  = "","", OFFSET(Actions!C1,9,0) )</f>
        <v/>
      </c>
      <c r="D26" s="97" t="str">
        <f ca="1">IF(OFFSET(Actions!I$1,9,0) = 0/1/1900,"",IFERROR(DATEVALUE(MID(OFFSET(Actions!I$1,9,0), 5,8 )), OFFSET(Actions!I$1,9,0)))</f>
        <v/>
      </c>
      <c r="E26" s="97" t="str">
        <f ca="1">IF(OFFSET(Actions!J$1,9,0) = 0/1/1900,"",IFERROR(DATEVALUE(MID(OFFSET(Actions!J$1,9,0), 5,8 )), OFFSET(Actions!J$1,9,0)))</f>
        <v/>
      </c>
      <c r="F26" s="97" t="str">
        <f ca="1">IF(OFFSET(Actions!K$1,9,0) = 0/1/1900,"",IFERROR(DATEVALUE(MID(OFFSET(Actions!K$1,9,0), 5,8 )), OFFSET(Actions!K$1,9,0)))</f>
        <v/>
      </c>
      <c r="G26" s="98" t="str">
        <f ca="1">IF(OFFSET(Actions!G1,9,0)  = "","", OFFSET(Actions!G1,9,0) )</f>
        <v/>
      </c>
      <c r="H26" s="82" t="str">
        <f ca="1">IF(OFFSET(Actions!E1,9,0)  = "","", OFFSET(Actions!E1,9,0) )</f>
        <v/>
      </c>
      <c r="I26" s="87" t="str">
        <f ca="1">IF($C$2=TRUE,IF($F$26="",IF(AND(OR($D$26&lt;=I$8,$D$26&lt;J$8),$E$26&gt;=I$8),$H$26,IF(OR(WEEKDAY(I$8)=1,WEEKDAY(I$8)=7),"WD"," ")),IF(AND(OR($D$26&lt;=I$8,$D$26&lt;J$8),$F$26&gt;=I$8),"C",IF(OR(WEEKDAY(I$8)=1,WEEKDAY(I$8)=7),"WD"," "))),IF(OR(WEEKDAY(I$8)=1,WEEKDAY(I$8)=7),"WD",IF($F$26="",IF(AND(OR($D$26&lt;=I$8,$D$26&lt;J$8),$E$26&gt;=I$8),$H$26," "),IF(AND(OR($D$26&lt;=I$8,$D$26&lt;J$8),$F$26&gt;=I$8),"C"," "))))</f>
        <v xml:space="preserve"> </v>
      </c>
      <c r="J26" s="87" t="str">
        <f t="shared" ref="J26:BU26" ca="1" si="26">IF($C$2=TRUE,IF($F$26="",IF(AND(OR($D$26&lt;=J$8,$D$26&lt;K$8),$E$26&gt;=J$8),$H$26,IF(OR(WEEKDAY(J$8)=1,WEEKDAY(J$8)=7),"WD"," ")),IF(AND(OR($D$26&lt;=J$8,$D$26&lt;K$8),$F$26&gt;=J$8),"C",IF(OR(WEEKDAY(J$8)=1,WEEKDAY(J$8)=7),"WD"," "))),IF(OR(WEEKDAY(J$8)=1,WEEKDAY(J$8)=7),"WD",IF($F$26="",IF(AND(OR($D$26&lt;=J$8,$D$26&lt;K$8),$E$26&gt;=J$8),$H$26," "),IF(AND(OR($D$26&lt;=J$8,$D$26&lt;K$8),$F$26&gt;=J$8),"C"," "))))</f>
        <v xml:space="preserve"> </v>
      </c>
      <c r="K26" s="87" t="str">
        <f t="shared" ca="1" si="26"/>
        <v xml:space="preserve"> </v>
      </c>
      <c r="L26" s="87" t="str">
        <f t="shared" si="26"/>
        <v>WD</v>
      </c>
      <c r="M26" s="87" t="str">
        <f t="shared" si="26"/>
        <v>WD</v>
      </c>
      <c r="N26" s="87" t="str">
        <f t="shared" ca="1" si="26"/>
        <v xml:space="preserve"> </v>
      </c>
      <c r="O26" s="87" t="str">
        <f t="shared" ca="1" si="26"/>
        <v xml:space="preserve"> </v>
      </c>
      <c r="P26" s="87" t="str">
        <f t="shared" ca="1" si="26"/>
        <v xml:space="preserve"> </v>
      </c>
      <c r="Q26" s="87" t="str">
        <f t="shared" ca="1" si="26"/>
        <v xml:space="preserve"> </v>
      </c>
      <c r="R26" s="87" t="str">
        <f t="shared" ca="1" si="26"/>
        <v xml:space="preserve"> </v>
      </c>
      <c r="S26" s="87" t="str">
        <f t="shared" si="26"/>
        <v>WD</v>
      </c>
      <c r="T26" s="87" t="str">
        <f t="shared" si="26"/>
        <v>WD</v>
      </c>
      <c r="U26" s="87" t="str">
        <f t="shared" ca="1" si="26"/>
        <v xml:space="preserve"> </v>
      </c>
      <c r="V26" s="87" t="str">
        <f t="shared" ca="1" si="26"/>
        <v xml:space="preserve"> </v>
      </c>
      <c r="W26" s="87" t="str">
        <f t="shared" ca="1" si="26"/>
        <v xml:space="preserve"> </v>
      </c>
      <c r="X26" s="87" t="str">
        <f t="shared" ca="1" si="26"/>
        <v xml:space="preserve"> </v>
      </c>
      <c r="Y26" s="87" t="str">
        <f t="shared" ca="1" si="26"/>
        <v xml:space="preserve"> </v>
      </c>
      <c r="Z26" s="87" t="str">
        <f t="shared" si="26"/>
        <v>WD</v>
      </c>
      <c r="AA26" s="87" t="str">
        <f t="shared" si="26"/>
        <v>WD</v>
      </c>
      <c r="AB26" s="87" t="str">
        <f t="shared" ca="1" si="26"/>
        <v xml:space="preserve"> </v>
      </c>
      <c r="AC26" s="87" t="str">
        <f t="shared" ca="1" si="26"/>
        <v xml:space="preserve"> </v>
      </c>
      <c r="AD26" s="87" t="str">
        <f t="shared" ca="1" si="26"/>
        <v xml:space="preserve"> </v>
      </c>
      <c r="AE26" s="87" t="str">
        <f t="shared" ca="1" si="26"/>
        <v xml:space="preserve"> </v>
      </c>
      <c r="AF26" s="87" t="str">
        <f t="shared" ca="1" si="26"/>
        <v xml:space="preserve"> </v>
      </c>
      <c r="AG26" s="87" t="str">
        <f t="shared" si="26"/>
        <v>WD</v>
      </c>
      <c r="AH26" s="87" t="str">
        <f t="shared" si="26"/>
        <v>WD</v>
      </c>
      <c r="AI26" s="87" t="str">
        <f t="shared" ca="1" si="26"/>
        <v xml:space="preserve"> </v>
      </c>
      <c r="AJ26" s="87" t="str">
        <f t="shared" ca="1" si="26"/>
        <v xml:space="preserve"> </v>
      </c>
      <c r="AK26" s="87" t="str">
        <f t="shared" ca="1" si="26"/>
        <v xml:space="preserve"> </v>
      </c>
      <c r="AL26" s="87" t="str">
        <f t="shared" ca="1" si="26"/>
        <v xml:space="preserve"> </v>
      </c>
      <c r="AM26" s="87" t="str">
        <f t="shared" ca="1" si="26"/>
        <v xml:space="preserve"> </v>
      </c>
      <c r="AN26" s="87" t="str">
        <f t="shared" si="26"/>
        <v>WD</v>
      </c>
      <c r="AO26" s="87" t="str">
        <f t="shared" si="26"/>
        <v>WD</v>
      </c>
      <c r="AP26" s="87" t="str">
        <f t="shared" ca="1" si="26"/>
        <v xml:space="preserve"> </v>
      </c>
      <c r="AQ26" s="87" t="str">
        <f t="shared" ca="1" si="26"/>
        <v xml:space="preserve"> </v>
      </c>
      <c r="AR26" s="87" t="str">
        <f t="shared" ca="1" si="26"/>
        <v xml:space="preserve"> </v>
      </c>
      <c r="AS26" s="87" t="str">
        <f t="shared" ca="1" si="26"/>
        <v xml:space="preserve"> </v>
      </c>
      <c r="AT26" s="87" t="str">
        <f t="shared" ca="1" si="26"/>
        <v xml:space="preserve"> </v>
      </c>
      <c r="AU26" s="87" t="str">
        <f t="shared" si="26"/>
        <v>WD</v>
      </c>
      <c r="AV26" s="87" t="str">
        <f t="shared" si="26"/>
        <v>WD</v>
      </c>
      <c r="AW26" s="87" t="str">
        <f t="shared" ca="1" si="26"/>
        <v xml:space="preserve"> </v>
      </c>
      <c r="AX26" s="87" t="str">
        <f t="shared" ca="1" si="26"/>
        <v xml:space="preserve"> </v>
      </c>
      <c r="AY26" s="87" t="str">
        <f t="shared" ca="1" si="26"/>
        <v xml:space="preserve"> </v>
      </c>
      <c r="AZ26" s="87" t="str">
        <f t="shared" ca="1" si="26"/>
        <v xml:space="preserve"> </v>
      </c>
      <c r="BA26" s="87" t="str">
        <f t="shared" ca="1" si="26"/>
        <v xml:space="preserve"> </v>
      </c>
      <c r="BB26" s="87" t="str">
        <f t="shared" si="26"/>
        <v>WD</v>
      </c>
      <c r="BC26" s="87" t="str">
        <f t="shared" si="26"/>
        <v>WD</v>
      </c>
      <c r="BD26" s="87" t="str">
        <f t="shared" ca="1" si="26"/>
        <v xml:space="preserve"> </v>
      </c>
      <c r="BE26" s="87" t="str">
        <f t="shared" ca="1" si="26"/>
        <v xml:space="preserve"> </v>
      </c>
      <c r="BF26" s="87" t="str">
        <f t="shared" ca="1" si="26"/>
        <v xml:space="preserve"> </v>
      </c>
      <c r="BG26" s="87" t="str">
        <f t="shared" ca="1" si="26"/>
        <v xml:space="preserve"> </v>
      </c>
      <c r="BH26" s="87" t="str">
        <f t="shared" ca="1" si="26"/>
        <v xml:space="preserve"> </v>
      </c>
      <c r="BI26" s="87" t="str">
        <f t="shared" si="26"/>
        <v>WD</v>
      </c>
      <c r="BJ26" s="87" t="str">
        <f t="shared" si="26"/>
        <v>WD</v>
      </c>
      <c r="BK26" s="87" t="str">
        <f t="shared" ca="1" si="26"/>
        <v xml:space="preserve"> </v>
      </c>
      <c r="BL26" s="87" t="str">
        <f t="shared" ca="1" si="26"/>
        <v xml:space="preserve"> </v>
      </c>
      <c r="BM26" s="87" t="str">
        <f t="shared" ca="1" si="26"/>
        <v xml:space="preserve"> </v>
      </c>
      <c r="BN26" s="87" t="str">
        <f t="shared" ca="1" si="26"/>
        <v xml:space="preserve"> </v>
      </c>
      <c r="BO26" s="87" t="str">
        <f t="shared" ca="1" si="26"/>
        <v xml:space="preserve"> </v>
      </c>
      <c r="BP26" s="87" t="str">
        <f t="shared" si="26"/>
        <v>WD</v>
      </c>
      <c r="BQ26" s="87" t="str">
        <f t="shared" si="26"/>
        <v>WD</v>
      </c>
      <c r="BR26" s="87" t="str">
        <f t="shared" ca="1" si="26"/>
        <v xml:space="preserve"> </v>
      </c>
      <c r="BS26" s="87" t="str">
        <f t="shared" ca="1" si="26"/>
        <v xml:space="preserve"> </v>
      </c>
      <c r="BT26" s="87" t="str">
        <f t="shared" ca="1" si="26"/>
        <v xml:space="preserve"> </v>
      </c>
      <c r="BU26" s="87" t="str">
        <f t="shared" ca="1" si="26"/>
        <v xml:space="preserve"> </v>
      </c>
      <c r="BV26" s="87" t="str">
        <f t="shared" ref="BV26:DZ26" ca="1" si="27">IF($C$2=TRUE,IF($F$26="",IF(AND(OR($D$26&lt;=BV$8,$D$26&lt;BW$8),$E$26&gt;=BV$8),$H$26,IF(OR(WEEKDAY(BV$8)=1,WEEKDAY(BV$8)=7),"WD"," ")),IF(AND(OR($D$26&lt;=BV$8,$D$26&lt;BW$8),$F$26&gt;=BV$8),"C",IF(OR(WEEKDAY(BV$8)=1,WEEKDAY(BV$8)=7),"WD"," "))),IF(OR(WEEKDAY(BV$8)=1,WEEKDAY(BV$8)=7),"WD",IF($F$26="",IF(AND(OR($D$26&lt;=BV$8,$D$26&lt;BW$8),$E$26&gt;=BV$8),$H$26," "),IF(AND(OR($D$26&lt;=BV$8,$D$26&lt;BW$8),$F$26&gt;=BV$8),"C"," "))))</f>
        <v xml:space="preserve"> </v>
      </c>
      <c r="BW26" s="87" t="str">
        <f t="shared" si="27"/>
        <v>WD</v>
      </c>
      <c r="BX26" s="87" t="str">
        <f t="shared" si="27"/>
        <v>WD</v>
      </c>
      <c r="BY26" s="87" t="str">
        <f t="shared" ca="1" si="27"/>
        <v xml:space="preserve"> </v>
      </c>
      <c r="BZ26" s="87" t="str">
        <f t="shared" ca="1" si="27"/>
        <v xml:space="preserve"> </v>
      </c>
      <c r="CA26" s="87" t="str">
        <f t="shared" ca="1" si="27"/>
        <v xml:space="preserve"> </v>
      </c>
      <c r="CB26" s="87" t="str">
        <f t="shared" ca="1" si="27"/>
        <v xml:space="preserve"> </v>
      </c>
      <c r="CC26" s="87" t="str">
        <f t="shared" ca="1" si="27"/>
        <v xml:space="preserve"> </v>
      </c>
      <c r="CD26" s="87" t="str">
        <f t="shared" si="27"/>
        <v>WD</v>
      </c>
      <c r="CE26" s="87" t="str">
        <f t="shared" si="27"/>
        <v>WD</v>
      </c>
      <c r="CF26" s="87" t="str">
        <f t="shared" ca="1" si="27"/>
        <v xml:space="preserve"> </v>
      </c>
      <c r="CG26" s="87" t="str">
        <f t="shared" ca="1" si="27"/>
        <v xml:space="preserve"> </v>
      </c>
      <c r="CH26" s="87" t="str">
        <f t="shared" ca="1" si="27"/>
        <v xml:space="preserve"> </v>
      </c>
      <c r="CI26" s="87" t="str">
        <f t="shared" ca="1" si="27"/>
        <v xml:space="preserve"> </v>
      </c>
      <c r="CJ26" s="87" t="str">
        <f t="shared" ca="1" si="27"/>
        <v xml:space="preserve"> </v>
      </c>
      <c r="CK26" s="87" t="str">
        <f t="shared" si="27"/>
        <v>WD</v>
      </c>
      <c r="CL26" s="87" t="str">
        <f t="shared" si="27"/>
        <v>WD</v>
      </c>
      <c r="CM26" s="87" t="str">
        <f t="shared" ca="1" si="27"/>
        <v xml:space="preserve"> </v>
      </c>
      <c r="CN26" s="87" t="str">
        <f t="shared" ca="1" si="27"/>
        <v xml:space="preserve"> </v>
      </c>
      <c r="CO26" s="87" t="str">
        <f t="shared" ca="1" si="27"/>
        <v xml:space="preserve"> </v>
      </c>
      <c r="CP26" s="87" t="str">
        <f t="shared" ca="1" si="27"/>
        <v xml:space="preserve"> </v>
      </c>
      <c r="CQ26" s="87" t="str">
        <f t="shared" ca="1" si="27"/>
        <v xml:space="preserve"> </v>
      </c>
      <c r="CR26" s="87" t="str">
        <f t="shared" si="27"/>
        <v>WD</v>
      </c>
      <c r="CS26" s="87" t="str">
        <f t="shared" si="27"/>
        <v>WD</v>
      </c>
      <c r="CT26" s="87" t="str">
        <f t="shared" ca="1" si="27"/>
        <v xml:space="preserve"> </v>
      </c>
      <c r="CU26" s="87" t="str">
        <f t="shared" ca="1" si="27"/>
        <v xml:space="preserve"> </v>
      </c>
      <c r="CV26" s="87" t="str">
        <f t="shared" ca="1" si="27"/>
        <v xml:space="preserve"> </v>
      </c>
      <c r="CW26" s="87" t="str">
        <f t="shared" ca="1" si="27"/>
        <v xml:space="preserve"> </v>
      </c>
      <c r="CX26" s="87" t="str">
        <f t="shared" ca="1" si="27"/>
        <v xml:space="preserve"> </v>
      </c>
      <c r="CY26" s="87" t="str">
        <f t="shared" si="27"/>
        <v>WD</v>
      </c>
      <c r="CZ26" s="87" t="str">
        <f t="shared" si="27"/>
        <v>WD</v>
      </c>
      <c r="DA26" s="87" t="str">
        <f t="shared" ca="1" si="27"/>
        <v xml:space="preserve"> </v>
      </c>
      <c r="DB26" s="87" t="str">
        <f t="shared" ca="1" si="27"/>
        <v xml:space="preserve"> </v>
      </c>
      <c r="DC26" s="87" t="str">
        <f t="shared" ca="1" si="27"/>
        <v xml:space="preserve"> </v>
      </c>
      <c r="DD26" s="87" t="str">
        <f t="shared" ca="1" si="27"/>
        <v xml:space="preserve"> </v>
      </c>
      <c r="DE26" s="87" t="str">
        <f t="shared" ca="1" si="27"/>
        <v xml:space="preserve"> </v>
      </c>
      <c r="DF26" s="87" t="str">
        <f t="shared" si="27"/>
        <v>WD</v>
      </c>
      <c r="DG26" s="87" t="str">
        <f t="shared" si="27"/>
        <v>WD</v>
      </c>
      <c r="DH26" s="87" t="str">
        <f t="shared" ca="1" si="27"/>
        <v xml:space="preserve"> </v>
      </c>
      <c r="DI26" s="87" t="str">
        <f t="shared" ca="1" si="27"/>
        <v xml:space="preserve"> </v>
      </c>
      <c r="DJ26" s="87" t="str">
        <f t="shared" ca="1" si="27"/>
        <v xml:space="preserve"> </v>
      </c>
      <c r="DK26" s="87" t="str">
        <f t="shared" ca="1" si="27"/>
        <v xml:space="preserve"> </v>
      </c>
      <c r="DL26" s="87" t="str">
        <f t="shared" ca="1" si="27"/>
        <v xml:space="preserve"> </v>
      </c>
      <c r="DM26" s="87" t="str">
        <f t="shared" si="27"/>
        <v>WD</v>
      </c>
      <c r="DN26" s="87" t="str">
        <f t="shared" si="27"/>
        <v>WD</v>
      </c>
      <c r="DO26" s="87" t="str">
        <f t="shared" ca="1" si="27"/>
        <v xml:space="preserve"> </v>
      </c>
      <c r="DP26" s="87" t="str">
        <f t="shared" ca="1" si="27"/>
        <v xml:space="preserve"> </v>
      </c>
      <c r="DQ26" s="87" t="str">
        <f t="shared" ca="1" si="27"/>
        <v xml:space="preserve"> </v>
      </c>
      <c r="DR26" s="87" t="str">
        <f t="shared" ca="1" si="27"/>
        <v xml:space="preserve"> </v>
      </c>
      <c r="DS26" s="87" t="str">
        <f t="shared" ca="1" si="27"/>
        <v xml:space="preserve"> </v>
      </c>
      <c r="DT26" s="87" t="str">
        <f t="shared" si="27"/>
        <v>WD</v>
      </c>
      <c r="DU26" s="87" t="str">
        <f t="shared" si="27"/>
        <v>WD</v>
      </c>
      <c r="DV26" s="87" t="str">
        <f t="shared" ca="1" si="27"/>
        <v xml:space="preserve"> </v>
      </c>
      <c r="DW26" s="87" t="str">
        <f t="shared" ca="1" si="27"/>
        <v xml:space="preserve"> </v>
      </c>
      <c r="DX26" s="87" t="str">
        <f t="shared" ca="1" si="27"/>
        <v xml:space="preserve"> </v>
      </c>
      <c r="DY26" s="87" t="str">
        <f t="shared" ca="1" si="27"/>
        <v xml:space="preserve"> </v>
      </c>
      <c r="DZ26" s="87" t="str">
        <f t="shared" ca="1" si="27"/>
        <v xml:space="preserve"> </v>
      </c>
    </row>
    <row r="27" spans="1:130" s="74" customFormat="1" ht="1.2" customHeight="1" x14ac:dyDescent="0.3">
      <c r="A27" s="96"/>
      <c r="B27" s="96"/>
      <c r="C27" s="96"/>
      <c r="D27" s="97"/>
      <c r="E27" s="97"/>
      <c r="F27" s="97"/>
      <c r="G27" s="98" t="str">
        <f ca="1">IF(AND(G26 = 100%, G28 = 100%), "100%", " ")</f>
        <v xml:space="preserve"> </v>
      </c>
      <c r="H27" s="82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</row>
    <row r="28" spans="1:130" x14ac:dyDescent="0.3">
      <c r="A28" s="96" t="str">
        <f ca="1">IF(OFFSET(Actions!B1,10,0)  = "","", OFFSET(Actions!B1,10,0) )</f>
        <v/>
      </c>
      <c r="B28" s="96" t="str">
        <f ca="1">IF(OFFSET(Actions!H1,10,0) = "","", OFFSET(Actions!H1,10,0))</f>
        <v/>
      </c>
      <c r="C28" s="96" t="str">
        <f ca="1">IF(OFFSET(Actions!C1,10,0)  = "","", OFFSET(Actions!C1,10,0) )</f>
        <v/>
      </c>
      <c r="D28" s="97" t="str">
        <f ca="1">IF(OFFSET(Actions!I$1,10,0) = 0/1/1900,"",IFERROR(DATEVALUE(MID(OFFSET(Actions!I$1,10,0), 5,8 )), OFFSET(Actions!I$1,10,0)))</f>
        <v/>
      </c>
      <c r="E28" s="97" t="str">
        <f ca="1">IF(OFFSET(Actions!J$1,10,0) = 0/1/1900,"",IFERROR(DATEVALUE(MID(OFFSET(Actions!J$1,10,0), 5,8 )), OFFSET(Actions!J$1,10,0)))</f>
        <v/>
      </c>
      <c r="F28" s="97" t="str">
        <f ca="1">IF(OFFSET(Actions!K$1,10,0) = 0/1/1900,"",IFERROR(DATEVALUE(MID(OFFSET(Actions!K$1,10,0), 5,8 )), OFFSET(Actions!K$1,10,0)))</f>
        <v/>
      </c>
      <c r="G28" s="98" t="str">
        <f ca="1">IF(OFFSET(Actions!G1,10,0)  = "","", OFFSET(Actions!G1,10,0) )</f>
        <v/>
      </c>
      <c r="H28" s="82" t="str">
        <f ca="1">IF(OFFSET(Actions!E1,10,0)  = "","", OFFSET(Actions!E1,10,0) )</f>
        <v/>
      </c>
      <c r="I28" s="87" t="str">
        <f ca="1">IF($C$2=TRUE,IF($F$28="",IF(AND(OR($D$28&lt;=I$8,$D$28&lt;J$8),$E$28&gt;=I$8),$H$28,IF(OR(WEEKDAY(I$8)=1,WEEKDAY(I$8)=7),"WD"," ")),IF(AND(OR($D$28&lt;=I$8,$D$28&lt;J$8),$F$28&gt;=I$8),"C",IF(OR(WEEKDAY(I$8)=1,WEEKDAY(I$8)=7),"WD"," "))),IF(OR(WEEKDAY(I$8)=1,WEEKDAY(I$8)=7),"WD",IF($F$28="",IF(AND(OR($D$28&lt;=I$8,$D$28&lt;J$8),$E$28&gt;=I$8),$H$28," "),IF(AND(OR($D$28&lt;=I$8,$D$28&lt;J$8),$F$28&gt;=I$8),"C"," "))))</f>
        <v xml:space="preserve"> </v>
      </c>
      <c r="J28" s="87" t="str">
        <f t="shared" ref="J28:BU28" ca="1" si="28">IF($C$2=TRUE,IF($F$28="",IF(AND(OR($D$28&lt;=J$8,$D$28&lt;K$8),$E$28&gt;=J$8),$H$28,IF(OR(WEEKDAY(J$8)=1,WEEKDAY(J$8)=7),"WD"," ")),IF(AND(OR($D$28&lt;=J$8,$D$28&lt;K$8),$F$28&gt;=J$8),"C",IF(OR(WEEKDAY(J$8)=1,WEEKDAY(J$8)=7),"WD"," "))),IF(OR(WEEKDAY(J$8)=1,WEEKDAY(J$8)=7),"WD",IF($F$28="",IF(AND(OR($D$28&lt;=J$8,$D$28&lt;K$8),$E$28&gt;=J$8),$H$28," "),IF(AND(OR($D$28&lt;=J$8,$D$28&lt;K$8),$F$28&gt;=J$8),"C"," "))))</f>
        <v xml:space="preserve"> </v>
      </c>
      <c r="K28" s="87" t="str">
        <f t="shared" ca="1" si="28"/>
        <v xml:space="preserve"> </v>
      </c>
      <c r="L28" s="87" t="str">
        <f t="shared" si="28"/>
        <v>WD</v>
      </c>
      <c r="M28" s="87" t="str">
        <f t="shared" si="28"/>
        <v>WD</v>
      </c>
      <c r="N28" s="87" t="str">
        <f t="shared" ca="1" si="28"/>
        <v xml:space="preserve"> </v>
      </c>
      <c r="O28" s="87" t="str">
        <f t="shared" ca="1" si="28"/>
        <v xml:space="preserve"> </v>
      </c>
      <c r="P28" s="87" t="str">
        <f t="shared" ca="1" si="28"/>
        <v xml:space="preserve"> </v>
      </c>
      <c r="Q28" s="87" t="str">
        <f t="shared" ca="1" si="28"/>
        <v xml:space="preserve"> </v>
      </c>
      <c r="R28" s="87" t="str">
        <f t="shared" ca="1" si="28"/>
        <v xml:space="preserve"> </v>
      </c>
      <c r="S28" s="87" t="str">
        <f t="shared" si="28"/>
        <v>WD</v>
      </c>
      <c r="T28" s="87" t="str">
        <f t="shared" si="28"/>
        <v>WD</v>
      </c>
      <c r="U28" s="87" t="str">
        <f t="shared" ca="1" si="28"/>
        <v xml:space="preserve"> </v>
      </c>
      <c r="V28" s="87" t="str">
        <f t="shared" ca="1" si="28"/>
        <v xml:space="preserve"> </v>
      </c>
      <c r="W28" s="87" t="str">
        <f t="shared" ca="1" si="28"/>
        <v xml:space="preserve"> </v>
      </c>
      <c r="X28" s="87" t="str">
        <f t="shared" ca="1" si="28"/>
        <v xml:space="preserve"> </v>
      </c>
      <c r="Y28" s="87" t="str">
        <f t="shared" ca="1" si="28"/>
        <v xml:space="preserve"> </v>
      </c>
      <c r="Z28" s="87" t="str">
        <f t="shared" si="28"/>
        <v>WD</v>
      </c>
      <c r="AA28" s="87" t="str">
        <f t="shared" si="28"/>
        <v>WD</v>
      </c>
      <c r="AB28" s="87" t="str">
        <f t="shared" ca="1" si="28"/>
        <v xml:space="preserve"> </v>
      </c>
      <c r="AC28" s="87" t="str">
        <f t="shared" ca="1" si="28"/>
        <v xml:space="preserve"> </v>
      </c>
      <c r="AD28" s="87" t="str">
        <f t="shared" ca="1" si="28"/>
        <v xml:space="preserve"> </v>
      </c>
      <c r="AE28" s="87" t="str">
        <f t="shared" ca="1" si="28"/>
        <v xml:space="preserve"> </v>
      </c>
      <c r="AF28" s="87" t="str">
        <f t="shared" ca="1" si="28"/>
        <v xml:space="preserve"> </v>
      </c>
      <c r="AG28" s="87" t="str">
        <f t="shared" si="28"/>
        <v>WD</v>
      </c>
      <c r="AH28" s="87" t="str">
        <f t="shared" si="28"/>
        <v>WD</v>
      </c>
      <c r="AI28" s="87" t="str">
        <f t="shared" ca="1" si="28"/>
        <v xml:space="preserve"> </v>
      </c>
      <c r="AJ28" s="87" t="str">
        <f t="shared" ca="1" si="28"/>
        <v xml:space="preserve"> </v>
      </c>
      <c r="AK28" s="87" t="str">
        <f t="shared" ca="1" si="28"/>
        <v xml:space="preserve"> </v>
      </c>
      <c r="AL28" s="87" t="str">
        <f t="shared" ca="1" si="28"/>
        <v xml:space="preserve"> </v>
      </c>
      <c r="AM28" s="87" t="str">
        <f t="shared" ca="1" si="28"/>
        <v xml:space="preserve"> </v>
      </c>
      <c r="AN28" s="87" t="str">
        <f t="shared" si="28"/>
        <v>WD</v>
      </c>
      <c r="AO28" s="87" t="str">
        <f t="shared" si="28"/>
        <v>WD</v>
      </c>
      <c r="AP28" s="87" t="str">
        <f t="shared" ca="1" si="28"/>
        <v xml:space="preserve"> </v>
      </c>
      <c r="AQ28" s="87" t="str">
        <f t="shared" ca="1" si="28"/>
        <v xml:space="preserve"> </v>
      </c>
      <c r="AR28" s="87" t="str">
        <f t="shared" ca="1" si="28"/>
        <v xml:space="preserve"> </v>
      </c>
      <c r="AS28" s="87" t="str">
        <f t="shared" ca="1" si="28"/>
        <v xml:space="preserve"> </v>
      </c>
      <c r="AT28" s="87" t="str">
        <f t="shared" ca="1" si="28"/>
        <v xml:space="preserve"> </v>
      </c>
      <c r="AU28" s="87" t="str">
        <f t="shared" si="28"/>
        <v>WD</v>
      </c>
      <c r="AV28" s="87" t="str">
        <f t="shared" si="28"/>
        <v>WD</v>
      </c>
      <c r="AW28" s="87" t="str">
        <f t="shared" ca="1" si="28"/>
        <v xml:space="preserve"> </v>
      </c>
      <c r="AX28" s="87" t="str">
        <f t="shared" ca="1" si="28"/>
        <v xml:space="preserve"> </v>
      </c>
      <c r="AY28" s="87" t="str">
        <f t="shared" ca="1" si="28"/>
        <v xml:space="preserve"> </v>
      </c>
      <c r="AZ28" s="87" t="str">
        <f t="shared" ca="1" si="28"/>
        <v xml:space="preserve"> </v>
      </c>
      <c r="BA28" s="87" t="str">
        <f t="shared" ca="1" si="28"/>
        <v xml:space="preserve"> </v>
      </c>
      <c r="BB28" s="87" t="str">
        <f t="shared" si="28"/>
        <v>WD</v>
      </c>
      <c r="BC28" s="87" t="str">
        <f t="shared" si="28"/>
        <v>WD</v>
      </c>
      <c r="BD28" s="87" t="str">
        <f t="shared" ca="1" si="28"/>
        <v xml:space="preserve"> </v>
      </c>
      <c r="BE28" s="87" t="str">
        <f t="shared" ca="1" si="28"/>
        <v xml:space="preserve"> </v>
      </c>
      <c r="BF28" s="87" t="str">
        <f t="shared" ca="1" si="28"/>
        <v xml:space="preserve"> </v>
      </c>
      <c r="BG28" s="87" t="str">
        <f t="shared" ca="1" si="28"/>
        <v xml:space="preserve"> </v>
      </c>
      <c r="BH28" s="87" t="str">
        <f t="shared" ca="1" si="28"/>
        <v xml:space="preserve"> </v>
      </c>
      <c r="BI28" s="87" t="str">
        <f t="shared" si="28"/>
        <v>WD</v>
      </c>
      <c r="BJ28" s="87" t="str">
        <f t="shared" si="28"/>
        <v>WD</v>
      </c>
      <c r="BK28" s="87" t="str">
        <f t="shared" ca="1" si="28"/>
        <v xml:space="preserve"> </v>
      </c>
      <c r="BL28" s="87" t="str">
        <f t="shared" ca="1" si="28"/>
        <v xml:space="preserve"> </v>
      </c>
      <c r="BM28" s="87" t="str">
        <f t="shared" ca="1" si="28"/>
        <v xml:space="preserve"> </v>
      </c>
      <c r="BN28" s="87" t="str">
        <f t="shared" ca="1" si="28"/>
        <v xml:space="preserve"> </v>
      </c>
      <c r="BO28" s="87" t="str">
        <f t="shared" ca="1" si="28"/>
        <v xml:space="preserve"> </v>
      </c>
      <c r="BP28" s="87" t="str">
        <f t="shared" si="28"/>
        <v>WD</v>
      </c>
      <c r="BQ28" s="87" t="str">
        <f t="shared" si="28"/>
        <v>WD</v>
      </c>
      <c r="BR28" s="87" t="str">
        <f t="shared" ca="1" si="28"/>
        <v xml:space="preserve"> </v>
      </c>
      <c r="BS28" s="87" t="str">
        <f t="shared" ca="1" si="28"/>
        <v xml:space="preserve"> </v>
      </c>
      <c r="BT28" s="87" t="str">
        <f t="shared" ca="1" si="28"/>
        <v xml:space="preserve"> </v>
      </c>
      <c r="BU28" s="87" t="str">
        <f t="shared" ca="1" si="28"/>
        <v xml:space="preserve"> </v>
      </c>
      <c r="BV28" s="87" t="str">
        <f t="shared" ref="BV28:DZ28" ca="1" si="29">IF($C$2=TRUE,IF($F$28="",IF(AND(OR($D$28&lt;=BV$8,$D$28&lt;BW$8),$E$28&gt;=BV$8),$H$28,IF(OR(WEEKDAY(BV$8)=1,WEEKDAY(BV$8)=7),"WD"," ")),IF(AND(OR($D$28&lt;=BV$8,$D$28&lt;BW$8),$F$28&gt;=BV$8),"C",IF(OR(WEEKDAY(BV$8)=1,WEEKDAY(BV$8)=7),"WD"," "))),IF(OR(WEEKDAY(BV$8)=1,WEEKDAY(BV$8)=7),"WD",IF($F$28="",IF(AND(OR($D$28&lt;=BV$8,$D$28&lt;BW$8),$E$28&gt;=BV$8),$H$28," "),IF(AND(OR($D$28&lt;=BV$8,$D$28&lt;BW$8),$F$28&gt;=BV$8),"C"," "))))</f>
        <v xml:space="preserve"> </v>
      </c>
      <c r="BW28" s="87" t="str">
        <f t="shared" si="29"/>
        <v>WD</v>
      </c>
      <c r="BX28" s="87" t="str">
        <f t="shared" si="29"/>
        <v>WD</v>
      </c>
      <c r="BY28" s="87" t="str">
        <f t="shared" ca="1" si="29"/>
        <v xml:space="preserve"> </v>
      </c>
      <c r="BZ28" s="87" t="str">
        <f t="shared" ca="1" si="29"/>
        <v xml:space="preserve"> </v>
      </c>
      <c r="CA28" s="87" t="str">
        <f t="shared" ca="1" si="29"/>
        <v xml:space="preserve"> </v>
      </c>
      <c r="CB28" s="87" t="str">
        <f t="shared" ca="1" si="29"/>
        <v xml:space="preserve"> </v>
      </c>
      <c r="CC28" s="87" t="str">
        <f t="shared" ca="1" si="29"/>
        <v xml:space="preserve"> </v>
      </c>
      <c r="CD28" s="87" t="str">
        <f t="shared" si="29"/>
        <v>WD</v>
      </c>
      <c r="CE28" s="87" t="str">
        <f t="shared" si="29"/>
        <v>WD</v>
      </c>
      <c r="CF28" s="87" t="str">
        <f t="shared" ca="1" si="29"/>
        <v xml:space="preserve"> </v>
      </c>
      <c r="CG28" s="87" t="str">
        <f t="shared" ca="1" si="29"/>
        <v xml:space="preserve"> </v>
      </c>
      <c r="CH28" s="87" t="str">
        <f t="shared" ca="1" si="29"/>
        <v xml:space="preserve"> </v>
      </c>
      <c r="CI28" s="87" t="str">
        <f t="shared" ca="1" si="29"/>
        <v xml:space="preserve"> </v>
      </c>
      <c r="CJ28" s="87" t="str">
        <f t="shared" ca="1" si="29"/>
        <v xml:space="preserve"> </v>
      </c>
      <c r="CK28" s="87" t="str">
        <f t="shared" si="29"/>
        <v>WD</v>
      </c>
      <c r="CL28" s="87" t="str">
        <f t="shared" si="29"/>
        <v>WD</v>
      </c>
      <c r="CM28" s="87" t="str">
        <f t="shared" ca="1" si="29"/>
        <v xml:space="preserve"> </v>
      </c>
      <c r="CN28" s="87" t="str">
        <f t="shared" ca="1" si="29"/>
        <v xml:space="preserve"> </v>
      </c>
      <c r="CO28" s="87" t="str">
        <f t="shared" ca="1" si="29"/>
        <v xml:space="preserve"> </v>
      </c>
      <c r="CP28" s="87" t="str">
        <f t="shared" ca="1" si="29"/>
        <v xml:space="preserve"> </v>
      </c>
      <c r="CQ28" s="87" t="str">
        <f t="shared" ca="1" si="29"/>
        <v xml:space="preserve"> </v>
      </c>
      <c r="CR28" s="87" t="str">
        <f t="shared" si="29"/>
        <v>WD</v>
      </c>
      <c r="CS28" s="87" t="str">
        <f t="shared" si="29"/>
        <v>WD</v>
      </c>
      <c r="CT28" s="87" t="str">
        <f t="shared" ca="1" si="29"/>
        <v xml:space="preserve"> </v>
      </c>
      <c r="CU28" s="87" t="str">
        <f t="shared" ca="1" si="29"/>
        <v xml:space="preserve"> </v>
      </c>
      <c r="CV28" s="87" t="str">
        <f t="shared" ca="1" si="29"/>
        <v xml:space="preserve"> </v>
      </c>
      <c r="CW28" s="87" t="str">
        <f t="shared" ca="1" si="29"/>
        <v xml:space="preserve"> </v>
      </c>
      <c r="CX28" s="87" t="str">
        <f t="shared" ca="1" si="29"/>
        <v xml:space="preserve"> </v>
      </c>
      <c r="CY28" s="87" t="str">
        <f t="shared" si="29"/>
        <v>WD</v>
      </c>
      <c r="CZ28" s="87" t="str">
        <f t="shared" si="29"/>
        <v>WD</v>
      </c>
      <c r="DA28" s="87" t="str">
        <f t="shared" ca="1" si="29"/>
        <v xml:space="preserve"> </v>
      </c>
      <c r="DB28" s="87" t="str">
        <f t="shared" ca="1" si="29"/>
        <v xml:space="preserve"> </v>
      </c>
      <c r="DC28" s="87" t="str">
        <f t="shared" ca="1" si="29"/>
        <v xml:space="preserve"> </v>
      </c>
      <c r="DD28" s="87" t="str">
        <f t="shared" ca="1" si="29"/>
        <v xml:space="preserve"> </v>
      </c>
      <c r="DE28" s="87" t="str">
        <f t="shared" ca="1" si="29"/>
        <v xml:space="preserve"> </v>
      </c>
      <c r="DF28" s="87" t="str">
        <f t="shared" si="29"/>
        <v>WD</v>
      </c>
      <c r="DG28" s="87" t="str">
        <f t="shared" si="29"/>
        <v>WD</v>
      </c>
      <c r="DH28" s="87" t="str">
        <f t="shared" ca="1" si="29"/>
        <v xml:space="preserve"> </v>
      </c>
      <c r="DI28" s="87" t="str">
        <f t="shared" ca="1" si="29"/>
        <v xml:space="preserve"> </v>
      </c>
      <c r="DJ28" s="87" t="str">
        <f t="shared" ca="1" si="29"/>
        <v xml:space="preserve"> </v>
      </c>
      <c r="DK28" s="87" t="str">
        <f t="shared" ca="1" si="29"/>
        <v xml:space="preserve"> </v>
      </c>
      <c r="DL28" s="87" t="str">
        <f t="shared" ca="1" si="29"/>
        <v xml:space="preserve"> </v>
      </c>
      <c r="DM28" s="87" t="str">
        <f t="shared" si="29"/>
        <v>WD</v>
      </c>
      <c r="DN28" s="87" t="str">
        <f t="shared" si="29"/>
        <v>WD</v>
      </c>
      <c r="DO28" s="87" t="str">
        <f t="shared" ca="1" si="29"/>
        <v xml:space="preserve"> </v>
      </c>
      <c r="DP28" s="87" t="str">
        <f t="shared" ca="1" si="29"/>
        <v xml:space="preserve"> </v>
      </c>
      <c r="DQ28" s="87" t="str">
        <f t="shared" ca="1" si="29"/>
        <v xml:space="preserve"> </v>
      </c>
      <c r="DR28" s="87" t="str">
        <f t="shared" ca="1" si="29"/>
        <v xml:space="preserve"> </v>
      </c>
      <c r="DS28" s="87" t="str">
        <f t="shared" ca="1" si="29"/>
        <v xml:space="preserve"> </v>
      </c>
      <c r="DT28" s="87" t="str">
        <f t="shared" si="29"/>
        <v>WD</v>
      </c>
      <c r="DU28" s="87" t="str">
        <f t="shared" si="29"/>
        <v>WD</v>
      </c>
      <c r="DV28" s="87" t="str">
        <f t="shared" ca="1" si="29"/>
        <v xml:space="preserve"> </v>
      </c>
      <c r="DW28" s="87" t="str">
        <f t="shared" ca="1" si="29"/>
        <v xml:space="preserve"> </v>
      </c>
      <c r="DX28" s="87" t="str">
        <f t="shared" ca="1" si="29"/>
        <v xml:space="preserve"> </v>
      </c>
      <c r="DY28" s="87" t="str">
        <f t="shared" ca="1" si="29"/>
        <v xml:space="preserve"> </v>
      </c>
      <c r="DZ28" s="87" t="str">
        <f t="shared" ca="1" si="29"/>
        <v xml:space="preserve"> </v>
      </c>
    </row>
    <row r="29" spans="1:130" s="74" customFormat="1" ht="1.2" customHeight="1" x14ac:dyDescent="0.3">
      <c r="A29" s="96"/>
      <c r="B29" s="96"/>
      <c r="C29" s="96"/>
      <c r="D29" s="97"/>
      <c r="E29" s="97"/>
      <c r="F29" s="97"/>
      <c r="G29" s="98" t="str">
        <f ca="1">IF(AND(G28 = 100%, G30 = 100%), "100%", " ")</f>
        <v xml:space="preserve"> </v>
      </c>
      <c r="H29" s="82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</row>
    <row r="30" spans="1:130" x14ac:dyDescent="0.3">
      <c r="A30" s="96" t="str">
        <f ca="1">IF(OFFSET(Actions!B1,11,0)  = "","", OFFSET(Actions!B1,11,0) )</f>
        <v/>
      </c>
      <c r="B30" s="96" t="str">
        <f ca="1">IF(OFFSET(Actions!H1,11,0) = "","", OFFSET(Actions!H1,11,0))</f>
        <v/>
      </c>
      <c r="C30" s="96" t="str">
        <f ca="1">IF(OFFSET(Actions!C1,11,0)  = "","", OFFSET(Actions!C1,11,0) )</f>
        <v/>
      </c>
      <c r="D30" s="97" t="str">
        <f ca="1">IF(OFFSET(Actions!I$1,11,0) = 0/1/1900,"",IFERROR(DATEVALUE(MID(OFFSET(Actions!I$1,11,0), 5,8 )), OFFSET(Actions!I$1,11,0)))</f>
        <v/>
      </c>
      <c r="E30" s="97" t="str">
        <f ca="1">IF(OFFSET(Actions!J$1,11,0) = 0/1/1900,"",IFERROR(DATEVALUE(MID(OFFSET(Actions!J$1,11,0), 5,8 )), OFFSET(Actions!J$1,11,0)))</f>
        <v/>
      </c>
      <c r="F30" s="97" t="str">
        <f ca="1">IF(OFFSET(Actions!K$1,11,0) = 0/1/1900,"",IFERROR(DATEVALUE(MID(OFFSET(Actions!K$1,11,0), 5,8 )), OFFSET(Actions!K$1,11,0)))</f>
        <v/>
      </c>
      <c r="G30" s="98" t="str">
        <f ca="1">IF(OFFSET(Actions!G1,11,0)  = "","", OFFSET(Actions!G1,11,0) )</f>
        <v/>
      </c>
      <c r="H30" s="82" t="str">
        <f ca="1">IF(OFFSET(Actions!E1,11,0)  = "","", OFFSET(Actions!E1,11,0) )</f>
        <v/>
      </c>
      <c r="I30" s="87" t="str">
        <f t="shared" ref="I30:AN30" ca="1" si="30">IF($C$2=TRUE,IF($F$30="",IF(AND(OR($D$30&lt;=I$8,$D$30&lt;J$8),$E$30&gt;=I$8),$H$30,IF(OR(WEEKDAY(I$8)=1,WEEKDAY(I$8)=7),"WD"," ")),IF(AND(OR($D$30&lt;=I$8,$D$30&lt;J$8),$F$30&gt;=I$8),"C",IF(OR(WEEKDAY(I$8)=1,WEEKDAY(I$8)=7),"WD"," "))),IF(OR(WEEKDAY(I$8)=1,WEEKDAY(I$8)=7),"WD",IF($F$30="",IF(AND(OR($D$30&lt;=I$8,$D$30&lt;J$8),$E$30&gt;=I$8),$H$30," "),IF(AND(OR($D$30&lt;=I$8,$D$30&lt;J$8),$F$30&gt;=I$8),"C"," "))))</f>
        <v xml:space="preserve"> </v>
      </c>
      <c r="J30" s="87" t="str">
        <f t="shared" ca="1" si="30"/>
        <v xml:space="preserve"> </v>
      </c>
      <c r="K30" s="87" t="str">
        <f t="shared" ca="1" si="30"/>
        <v xml:space="preserve"> </v>
      </c>
      <c r="L30" s="87" t="str">
        <f t="shared" si="30"/>
        <v>WD</v>
      </c>
      <c r="M30" s="87" t="str">
        <f t="shared" si="30"/>
        <v>WD</v>
      </c>
      <c r="N30" s="87" t="str">
        <f t="shared" ca="1" si="30"/>
        <v xml:space="preserve"> </v>
      </c>
      <c r="O30" s="87" t="str">
        <f t="shared" ca="1" si="30"/>
        <v xml:space="preserve"> </v>
      </c>
      <c r="P30" s="87" t="str">
        <f t="shared" ca="1" si="30"/>
        <v xml:space="preserve"> </v>
      </c>
      <c r="Q30" s="87" t="str">
        <f t="shared" ca="1" si="30"/>
        <v xml:space="preserve"> </v>
      </c>
      <c r="R30" s="87" t="str">
        <f t="shared" ca="1" si="30"/>
        <v xml:space="preserve"> </v>
      </c>
      <c r="S30" s="87" t="str">
        <f t="shared" si="30"/>
        <v>WD</v>
      </c>
      <c r="T30" s="87" t="str">
        <f t="shared" si="30"/>
        <v>WD</v>
      </c>
      <c r="U30" s="87" t="str">
        <f t="shared" ca="1" si="30"/>
        <v xml:space="preserve"> </v>
      </c>
      <c r="V30" s="87" t="str">
        <f t="shared" ca="1" si="30"/>
        <v xml:space="preserve"> </v>
      </c>
      <c r="W30" s="87" t="str">
        <f t="shared" ca="1" si="30"/>
        <v xml:space="preserve"> </v>
      </c>
      <c r="X30" s="87" t="str">
        <f t="shared" ca="1" si="30"/>
        <v xml:space="preserve"> </v>
      </c>
      <c r="Y30" s="87" t="str">
        <f t="shared" ca="1" si="30"/>
        <v xml:space="preserve"> </v>
      </c>
      <c r="Z30" s="87" t="str">
        <f t="shared" si="30"/>
        <v>WD</v>
      </c>
      <c r="AA30" s="87" t="str">
        <f t="shared" si="30"/>
        <v>WD</v>
      </c>
      <c r="AB30" s="87" t="str">
        <f t="shared" ca="1" si="30"/>
        <v xml:space="preserve"> </v>
      </c>
      <c r="AC30" s="87" t="str">
        <f t="shared" ca="1" si="30"/>
        <v xml:space="preserve"> </v>
      </c>
      <c r="AD30" s="87" t="str">
        <f t="shared" ca="1" si="30"/>
        <v xml:space="preserve"> </v>
      </c>
      <c r="AE30" s="87" t="str">
        <f t="shared" ca="1" si="30"/>
        <v xml:space="preserve"> </v>
      </c>
      <c r="AF30" s="87" t="str">
        <f t="shared" ca="1" si="30"/>
        <v xml:space="preserve"> </v>
      </c>
      <c r="AG30" s="87" t="str">
        <f t="shared" si="30"/>
        <v>WD</v>
      </c>
      <c r="AH30" s="87" t="str">
        <f t="shared" si="30"/>
        <v>WD</v>
      </c>
      <c r="AI30" s="87" t="str">
        <f t="shared" ca="1" si="30"/>
        <v xml:space="preserve"> </v>
      </c>
      <c r="AJ30" s="87" t="str">
        <f t="shared" ca="1" si="30"/>
        <v xml:space="preserve"> </v>
      </c>
      <c r="AK30" s="87" t="str">
        <f t="shared" ca="1" si="30"/>
        <v xml:space="preserve"> </v>
      </c>
      <c r="AL30" s="87" t="str">
        <f t="shared" ca="1" si="30"/>
        <v xml:space="preserve"> </v>
      </c>
      <c r="AM30" s="87" t="str">
        <f t="shared" ca="1" si="30"/>
        <v xml:space="preserve"> </v>
      </c>
      <c r="AN30" s="87" t="str">
        <f t="shared" si="30"/>
        <v>WD</v>
      </c>
      <c r="AO30" s="87" t="str">
        <f t="shared" ref="AO30:BT30" si="31">IF($C$2=TRUE,IF($F$30="",IF(AND(OR($D$30&lt;=AO$8,$D$30&lt;AP$8),$E$30&gt;=AO$8),$H$30,IF(OR(WEEKDAY(AO$8)=1,WEEKDAY(AO$8)=7),"WD"," ")),IF(AND(OR($D$30&lt;=AO$8,$D$30&lt;AP$8),$F$30&gt;=AO$8),"C",IF(OR(WEEKDAY(AO$8)=1,WEEKDAY(AO$8)=7),"WD"," "))),IF(OR(WEEKDAY(AO$8)=1,WEEKDAY(AO$8)=7),"WD",IF($F$30="",IF(AND(OR($D$30&lt;=AO$8,$D$30&lt;AP$8),$E$30&gt;=AO$8),$H$30," "),IF(AND(OR($D$30&lt;=AO$8,$D$30&lt;AP$8),$F$30&gt;=AO$8),"C"," "))))</f>
        <v>WD</v>
      </c>
      <c r="AP30" s="87" t="str">
        <f t="shared" ca="1" si="31"/>
        <v xml:space="preserve"> </v>
      </c>
      <c r="AQ30" s="87" t="str">
        <f t="shared" ca="1" si="31"/>
        <v xml:space="preserve"> </v>
      </c>
      <c r="AR30" s="87" t="str">
        <f t="shared" ca="1" si="31"/>
        <v xml:space="preserve"> </v>
      </c>
      <c r="AS30" s="87" t="str">
        <f t="shared" ca="1" si="31"/>
        <v xml:space="preserve"> </v>
      </c>
      <c r="AT30" s="87" t="str">
        <f t="shared" ca="1" si="31"/>
        <v xml:space="preserve"> </v>
      </c>
      <c r="AU30" s="87" t="str">
        <f t="shared" si="31"/>
        <v>WD</v>
      </c>
      <c r="AV30" s="87" t="str">
        <f t="shared" si="31"/>
        <v>WD</v>
      </c>
      <c r="AW30" s="87" t="str">
        <f t="shared" ca="1" si="31"/>
        <v xml:space="preserve"> </v>
      </c>
      <c r="AX30" s="87" t="str">
        <f t="shared" ca="1" si="31"/>
        <v xml:space="preserve"> </v>
      </c>
      <c r="AY30" s="87" t="str">
        <f t="shared" ca="1" si="31"/>
        <v xml:space="preserve"> </v>
      </c>
      <c r="AZ30" s="87" t="str">
        <f t="shared" ca="1" si="31"/>
        <v xml:space="preserve"> </v>
      </c>
      <c r="BA30" s="87" t="str">
        <f t="shared" ca="1" si="31"/>
        <v xml:space="preserve"> </v>
      </c>
      <c r="BB30" s="87" t="str">
        <f t="shared" si="31"/>
        <v>WD</v>
      </c>
      <c r="BC30" s="87" t="str">
        <f t="shared" si="31"/>
        <v>WD</v>
      </c>
      <c r="BD30" s="87" t="str">
        <f t="shared" ca="1" si="31"/>
        <v xml:space="preserve"> </v>
      </c>
      <c r="BE30" s="87" t="str">
        <f t="shared" ca="1" si="31"/>
        <v xml:space="preserve"> </v>
      </c>
      <c r="BF30" s="87" t="str">
        <f t="shared" ca="1" si="31"/>
        <v xml:space="preserve"> </v>
      </c>
      <c r="BG30" s="87" t="str">
        <f t="shared" ca="1" si="31"/>
        <v xml:space="preserve"> </v>
      </c>
      <c r="BH30" s="87" t="str">
        <f t="shared" ca="1" si="31"/>
        <v xml:space="preserve"> </v>
      </c>
      <c r="BI30" s="87" t="str">
        <f t="shared" si="31"/>
        <v>WD</v>
      </c>
      <c r="BJ30" s="87" t="str">
        <f t="shared" si="31"/>
        <v>WD</v>
      </c>
      <c r="BK30" s="87" t="str">
        <f t="shared" ca="1" si="31"/>
        <v xml:space="preserve"> </v>
      </c>
      <c r="BL30" s="87" t="str">
        <f t="shared" ca="1" si="31"/>
        <v xml:space="preserve"> </v>
      </c>
      <c r="BM30" s="87" t="str">
        <f t="shared" ca="1" si="31"/>
        <v xml:space="preserve"> </v>
      </c>
      <c r="BN30" s="87" t="str">
        <f t="shared" ca="1" si="31"/>
        <v xml:space="preserve"> </v>
      </c>
      <c r="BO30" s="87" t="str">
        <f t="shared" ca="1" si="31"/>
        <v xml:space="preserve"> </v>
      </c>
      <c r="BP30" s="87" t="str">
        <f t="shared" si="31"/>
        <v>WD</v>
      </c>
      <c r="BQ30" s="87" t="str">
        <f t="shared" si="31"/>
        <v>WD</v>
      </c>
      <c r="BR30" s="87" t="str">
        <f t="shared" ca="1" si="31"/>
        <v xml:space="preserve"> </v>
      </c>
      <c r="BS30" s="87" t="str">
        <f t="shared" ca="1" si="31"/>
        <v xml:space="preserve"> </v>
      </c>
      <c r="BT30" s="87" t="str">
        <f t="shared" ca="1" si="31"/>
        <v xml:space="preserve"> </v>
      </c>
      <c r="BU30" s="87" t="str">
        <f t="shared" ref="BU30:CZ30" ca="1" si="32">IF($C$2=TRUE,IF($F$30="",IF(AND(OR($D$30&lt;=BU$8,$D$30&lt;BV$8),$E$30&gt;=BU$8),$H$30,IF(OR(WEEKDAY(BU$8)=1,WEEKDAY(BU$8)=7),"WD"," ")),IF(AND(OR($D$30&lt;=BU$8,$D$30&lt;BV$8),$F$30&gt;=BU$8),"C",IF(OR(WEEKDAY(BU$8)=1,WEEKDAY(BU$8)=7),"WD"," "))),IF(OR(WEEKDAY(BU$8)=1,WEEKDAY(BU$8)=7),"WD",IF($F$30="",IF(AND(OR($D$30&lt;=BU$8,$D$30&lt;BV$8),$E$30&gt;=BU$8),$H$30," "),IF(AND(OR($D$30&lt;=BU$8,$D$30&lt;BV$8),$F$30&gt;=BU$8),"C"," "))))</f>
        <v xml:space="preserve"> </v>
      </c>
      <c r="BV30" s="87" t="str">
        <f t="shared" ca="1" si="32"/>
        <v xml:space="preserve"> </v>
      </c>
      <c r="BW30" s="87" t="str">
        <f t="shared" si="32"/>
        <v>WD</v>
      </c>
      <c r="BX30" s="87" t="str">
        <f t="shared" si="32"/>
        <v>WD</v>
      </c>
      <c r="BY30" s="87" t="str">
        <f t="shared" ca="1" si="32"/>
        <v xml:space="preserve"> </v>
      </c>
      <c r="BZ30" s="87" t="str">
        <f t="shared" ca="1" si="32"/>
        <v xml:space="preserve"> </v>
      </c>
      <c r="CA30" s="87" t="str">
        <f t="shared" ca="1" si="32"/>
        <v xml:space="preserve"> </v>
      </c>
      <c r="CB30" s="87" t="str">
        <f t="shared" ca="1" si="32"/>
        <v xml:space="preserve"> </v>
      </c>
      <c r="CC30" s="87" t="str">
        <f t="shared" ca="1" si="32"/>
        <v xml:space="preserve"> </v>
      </c>
      <c r="CD30" s="87" t="str">
        <f t="shared" si="32"/>
        <v>WD</v>
      </c>
      <c r="CE30" s="87" t="str">
        <f t="shared" si="32"/>
        <v>WD</v>
      </c>
      <c r="CF30" s="87" t="str">
        <f t="shared" ca="1" si="32"/>
        <v xml:space="preserve"> </v>
      </c>
      <c r="CG30" s="87" t="str">
        <f t="shared" ca="1" si="32"/>
        <v xml:space="preserve"> </v>
      </c>
      <c r="CH30" s="87" t="str">
        <f t="shared" ca="1" si="32"/>
        <v xml:space="preserve"> </v>
      </c>
      <c r="CI30" s="87" t="str">
        <f t="shared" ca="1" si="32"/>
        <v xml:space="preserve"> </v>
      </c>
      <c r="CJ30" s="87" t="str">
        <f t="shared" ca="1" si="32"/>
        <v xml:space="preserve"> </v>
      </c>
      <c r="CK30" s="87" t="str">
        <f t="shared" si="32"/>
        <v>WD</v>
      </c>
      <c r="CL30" s="87" t="str">
        <f t="shared" si="32"/>
        <v>WD</v>
      </c>
      <c r="CM30" s="87" t="str">
        <f t="shared" ca="1" si="32"/>
        <v xml:space="preserve"> </v>
      </c>
      <c r="CN30" s="87" t="str">
        <f t="shared" ca="1" si="32"/>
        <v xml:space="preserve"> </v>
      </c>
      <c r="CO30" s="87" t="str">
        <f t="shared" ca="1" si="32"/>
        <v xml:space="preserve"> </v>
      </c>
      <c r="CP30" s="87" t="str">
        <f t="shared" ca="1" si="32"/>
        <v xml:space="preserve"> </v>
      </c>
      <c r="CQ30" s="87" t="str">
        <f t="shared" ca="1" si="32"/>
        <v xml:space="preserve"> </v>
      </c>
      <c r="CR30" s="87" t="str">
        <f t="shared" si="32"/>
        <v>WD</v>
      </c>
      <c r="CS30" s="87" t="str">
        <f t="shared" si="32"/>
        <v>WD</v>
      </c>
      <c r="CT30" s="87" t="str">
        <f t="shared" ca="1" si="32"/>
        <v xml:space="preserve"> </v>
      </c>
      <c r="CU30" s="87" t="str">
        <f t="shared" ca="1" si="32"/>
        <v xml:space="preserve"> </v>
      </c>
      <c r="CV30" s="87" t="str">
        <f t="shared" ca="1" si="32"/>
        <v xml:space="preserve"> </v>
      </c>
      <c r="CW30" s="87" t="str">
        <f t="shared" ca="1" si="32"/>
        <v xml:space="preserve"> </v>
      </c>
      <c r="CX30" s="87" t="str">
        <f t="shared" ca="1" si="32"/>
        <v xml:space="preserve"> </v>
      </c>
      <c r="CY30" s="87" t="str">
        <f t="shared" si="32"/>
        <v>WD</v>
      </c>
      <c r="CZ30" s="87" t="str">
        <f t="shared" si="32"/>
        <v>WD</v>
      </c>
      <c r="DA30" s="87" t="str">
        <f t="shared" ref="DA30:DZ30" ca="1" si="33">IF($C$2=TRUE,IF($F$30="",IF(AND(OR($D$30&lt;=DA$8,$D$30&lt;DB$8),$E$30&gt;=DA$8),$H$30,IF(OR(WEEKDAY(DA$8)=1,WEEKDAY(DA$8)=7),"WD"," ")),IF(AND(OR($D$30&lt;=DA$8,$D$30&lt;DB$8),$F$30&gt;=DA$8),"C",IF(OR(WEEKDAY(DA$8)=1,WEEKDAY(DA$8)=7),"WD"," "))),IF(OR(WEEKDAY(DA$8)=1,WEEKDAY(DA$8)=7),"WD",IF($F$30="",IF(AND(OR($D$30&lt;=DA$8,$D$30&lt;DB$8),$E$30&gt;=DA$8),$H$30," "),IF(AND(OR($D$30&lt;=DA$8,$D$30&lt;DB$8),$F$30&gt;=DA$8),"C"," "))))</f>
        <v xml:space="preserve"> </v>
      </c>
      <c r="DB30" s="87" t="str">
        <f t="shared" ca="1" si="33"/>
        <v xml:space="preserve"> </v>
      </c>
      <c r="DC30" s="87" t="str">
        <f t="shared" ca="1" si="33"/>
        <v xml:space="preserve"> </v>
      </c>
      <c r="DD30" s="87" t="str">
        <f t="shared" ca="1" si="33"/>
        <v xml:space="preserve"> </v>
      </c>
      <c r="DE30" s="87" t="str">
        <f t="shared" ca="1" si="33"/>
        <v xml:space="preserve"> </v>
      </c>
      <c r="DF30" s="87" t="str">
        <f t="shared" si="33"/>
        <v>WD</v>
      </c>
      <c r="DG30" s="87" t="str">
        <f t="shared" si="33"/>
        <v>WD</v>
      </c>
      <c r="DH30" s="87" t="str">
        <f t="shared" ca="1" si="33"/>
        <v xml:space="preserve"> </v>
      </c>
      <c r="DI30" s="87" t="str">
        <f t="shared" ca="1" si="33"/>
        <v xml:space="preserve"> </v>
      </c>
      <c r="DJ30" s="87" t="str">
        <f t="shared" ca="1" si="33"/>
        <v xml:space="preserve"> </v>
      </c>
      <c r="DK30" s="87" t="str">
        <f t="shared" ca="1" si="33"/>
        <v xml:space="preserve"> </v>
      </c>
      <c r="DL30" s="87" t="str">
        <f t="shared" ca="1" si="33"/>
        <v xml:space="preserve"> </v>
      </c>
      <c r="DM30" s="87" t="str">
        <f t="shared" si="33"/>
        <v>WD</v>
      </c>
      <c r="DN30" s="87" t="str">
        <f t="shared" si="33"/>
        <v>WD</v>
      </c>
      <c r="DO30" s="87" t="str">
        <f t="shared" ca="1" si="33"/>
        <v xml:space="preserve"> </v>
      </c>
      <c r="DP30" s="87" t="str">
        <f t="shared" ca="1" si="33"/>
        <v xml:space="preserve"> </v>
      </c>
      <c r="DQ30" s="87" t="str">
        <f t="shared" ca="1" si="33"/>
        <v xml:space="preserve"> </v>
      </c>
      <c r="DR30" s="87" t="str">
        <f t="shared" ca="1" si="33"/>
        <v xml:space="preserve"> </v>
      </c>
      <c r="DS30" s="87" t="str">
        <f t="shared" ca="1" si="33"/>
        <v xml:space="preserve"> </v>
      </c>
      <c r="DT30" s="87" t="str">
        <f t="shared" si="33"/>
        <v>WD</v>
      </c>
      <c r="DU30" s="87" t="str">
        <f t="shared" si="33"/>
        <v>WD</v>
      </c>
      <c r="DV30" s="87" t="str">
        <f t="shared" ca="1" si="33"/>
        <v xml:space="preserve"> </v>
      </c>
      <c r="DW30" s="87" t="str">
        <f t="shared" ca="1" si="33"/>
        <v xml:space="preserve"> </v>
      </c>
      <c r="DX30" s="87" t="str">
        <f t="shared" ca="1" si="33"/>
        <v xml:space="preserve"> </v>
      </c>
      <c r="DY30" s="87" t="str">
        <f t="shared" ca="1" si="33"/>
        <v xml:space="preserve"> </v>
      </c>
      <c r="DZ30" s="87" t="str">
        <f t="shared" ca="1" si="33"/>
        <v xml:space="preserve"> </v>
      </c>
    </row>
    <row r="31" spans="1:130" s="74" customFormat="1" ht="1.2" customHeight="1" x14ac:dyDescent="0.3">
      <c r="A31" s="96"/>
      <c r="B31" s="96"/>
      <c r="C31" s="96"/>
      <c r="D31" s="97"/>
      <c r="E31" s="97"/>
      <c r="F31" s="97"/>
      <c r="G31" s="98" t="str">
        <f ca="1">IF(AND(G30 = 100%, G32 = 100%), "100%", " ")</f>
        <v xml:space="preserve"> </v>
      </c>
      <c r="H31" s="82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</row>
    <row r="32" spans="1:130" x14ac:dyDescent="0.3">
      <c r="A32" s="96" t="str">
        <f ca="1">IF(OFFSET(Actions!B1,12,0)  = "","", OFFSET(Actions!B1,12,0) )</f>
        <v/>
      </c>
      <c r="B32" s="96" t="str">
        <f ca="1">IF(OFFSET(Actions!H1,12,0) = "","", OFFSET(Actions!H1,12,0))</f>
        <v/>
      </c>
      <c r="C32" s="96" t="str">
        <f ca="1">IF(OFFSET(Actions!C1,12,0)  = "","", OFFSET(Actions!C1,12,0) )</f>
        <v/>
      </c>
      <c r="D32" s="97" t="str">
        <f ca="1">IF(OFFSET(Actions!I$1,12,0) = 0/1/1900,"",IFERROR(DATEVALUE(MID(OFFSET(Actions!I$1,12,0), 5,8 )), OFFSET(Actions!I$1,12,0)))</f>
        <v/>
      </c>
      <c r="E32" s="97" t="str">
        <f ca="1">IF(OFFSET(Actions!J$1,12,0) = 0/1/1900,"",IFERROR(DATEVALUE(MID(OFFSET(Actions!J$1,12,0), 5,8 )), OFFSET(Actions!J$1,12,0)))</f>
        <v/>
      </c>
      <c r="F32" s="97" t="str">
        <f ca="1">IF(OFFSET(Actions!K$1,12,0) = 0/1/1900,"",IFERROR(DATEVALUE(MID(OFFSET(Actions!K$1,12,0), 5,8 )), OFFSET(Actions!K$1,12,0)))</f>
        <v/>
      </c>
      <c r="G32" s="98" t="str">
        <f ca="1">IF(OFFSET(Actions!G1,12,0)  = "","", OFFSET(Actions!G1,12,0) )</f>
        <v/>
      </c>
      <c r="H32" s="82" t="str">
        <f ca="1">IF(OFFSET(Actions!E1,12,0)  = "","", OFFSET(Actions!E1,12,0) )</f>
        <v/>
      </c>
      <c r="I32" s="87" t="str">
        <f t="shared" ref="I32:AN32" ca="1" si="34">IF($C$2=TRUE,IF($F$32="",IF(AND(OR($D$32&lt;=I$8,$D$32&lt;J$8),$E$32&gt;=I$8),$H$32,IF(OR(WEEKDAY(I$8)=1,WEEKDAY(I$8)=7),"WD"," ")),IF(AND(OR($D$32&lt;=I$8,$D$32&lt;J$8),$F$32&gt;=I$8),"C",IF(OR(WEEKDAY(I$8)=1,WEEKDAY(I$8)=7),"WD"," "))),IF(OR(WEEKDAY(I$8)=1,WEEKDAY(I$8)=7),"WD",IF($F$32="",IF(AND(OR($D$32&lt;=I$8,$D$32&lt;J$8),$E$32&gt;=I$8),$H$32," "),IF(AND(OR($D$32&lt;=I$8,$D$32&lt;J$8),$F$32&gt;=I$8),"C"," "))))</f>
        <v xml:space="preserve"> </v>
      </c>
      <c r="J32" s="87" t="str">
        <f t="shared" ca="1" si="34"/>
        <v xml:space="preserve"> </v>
      </c>
      <c r="K32" s="87" t="str">
        <f t="shared" ca="1" si="34"/>
        <v xml:space="preserve"> </v>
      </c>
      <c r="L32" s="87" t="str">
        <f t="shared" si="34"/>
        <v>WD</v>
      </c>
      <c r="M32" s="87" t="str">
        <f t="shared" si="34"/>
        <v>WD</v>
      </c>
      <c r="N32" s="87" t="str">
        <f t="shared" ca="1" si="34"/>
        <v xml:space="preserve"> </v>
      </c>
      <c r="O32" s="87" t="str">
        <f t="shared" ca="1" si="34"/>
        <v xml:space="preserve"> </v>
      </c>
      <c r="P32" s="87" t="str">
        <f t="shared" ca="1" si="34"/>
        <v xml:space="preserve"> </v>
      </c>
      <c r="Q32" s="87" t="str">
        <f t="shared" ca="1" si="34"/>
        <v xml:space="preserve"> </v>
      </c>
      <c r="R32" s="87" t="str">
        <f t="shared" ca="1" si="34"/>
        <v xml:space="preserve"> </v>
      </c>
      <c r="S32" s="87" t="str">
        <f t="shared" si="34"/>
        <v>WD</v>
      </c>
      <c r="T32" s="87" t="str">
        <f t="shared" si="34"/>
        <v>WD</v>
      </c>
      <c r="U32" s="87" t="str">
        <f t="shared" ca="1" si="34"/>
        <v xml:space="preserve"> </v>
      </c>
      <c r="V32" s="87" t="str">
        <f t="shared" ca="1" si="34"/>
        <v xml:space="preserve"> </v>
      </c>
      <c r="W32" s="87" t="str">
        <f t="shared" ca="1" si="34"/>
        <v xml:space="preserve"> </v>
      </c>
      <c r="X32" s="87" t="str">
        <f t="shared" ca="1" si="34"/>
        <v xml:space="preserve"> </v>
      </c>
      <c r="Y32" s="87" t="str">
        <f t="shared" ca="1" si="34"/>
        <v xml:space="preserve"> </v>
      </c>
      <c r="Z32" s="87" t="str">
        <f t="shared" si="34"/>
        <v>WD</v>
      </c>
      <c r="AA32" s="87" t="str">
        <f t="shared" si="34"/>
        <v>WD</v>
      </c>
      <c r="AB32" s="87" t="str">
        <f t="shared" ca="1" si="34"/>
        <v xml:space="preserve"> </v>
      </c>
      <c r="AC32" s="87" t="str">
        <f t="shared" ca="1" si="34"/>
        <v xml:space="preserve"> </v>
      </c>
      <c r="AD32" s="87" t="str">
        <f t="shared" ca="1" si="34"/>
        <v xml:space="preserve"> </v>
      </c>
      <c r="AE32" s="87" t="str">
        <f t="shared" ca="1" si="34"/>
        <v xml:space="preserve"> </v>
      </c>
      <c r="AF32" s="87" t="str">
        <f t="shared" ca="1" si="34"/>
        <v xml:space="preserve"> </v>
      </c>
      <c r="AG32" s="87" t="str">
        <f t="shared" si="34"/>
        <v>WD</v>
      </c>
      <c r="AH32" s="87" t="str">
        <f t="shared" si="34"/>
        <v>WD</v>
      </c>
      <c r="AI32" s="87" t="str">
        <f t="shared" ca="1" si="34"/>
        <v xml:space="preserve"> </v>
      </c>
      <c r="AJ32" s="87" t="str">
        <f t="shared" ca="1" si="34"/>
        <v xml:space="preserve"> </v>
      </c>
      <c r="AK32" s="87" t="str">
        <f t="shared" ca="1" si="34"/>
        <v xml:space="preserve"> </v>
      </c>
      <c r="AL32" s="87" t="str">
        <f t="shared" ca="1" si="34"/>
        <v xml:space="preserve"> </v>
      </c>
      <c r="AM32" s="87" t="str">
        <f t="shared" ca="1" si="34"/>
        <v xml:space="preserve"> </v>
      </c>
      <c r="AN32" s="87" t="str">
        <f t="shared" si="34"/>
        <v>WD</v>
      </c>
      <c r="AO32" s="87" t="str">
        <f t="shared" ref="AO32:BT32" si="35">IF($C$2=TRUE,IF($F$32="",IF(AND(OR($D$32&lt;=AO$8,$D$32&lt;AP$8),$E$32&gt;=AO$8),$H$32,IF(OR(WEEKDAY(AO$8)=1,WEEKDAY(AO$8)=7),"WD"," ")),IF(AND(OR($D$32&lt;=AO$8,$D$32&lt;AP$8),$F$32&gt;=AO$8),"C",IF(OR(WEEKDAY(AO$8)=1,WEEKDAY(AO$8)=7),"WD"," "))),IF(OR(WEEKDAY(AO$8)=1,WEEKDAY(AO$8)=7),"WD",IF($F$32="",IF(AND(OR($D$32&lt;=AO$8,$D$32&lt;AP$8),$E$32&gt;=AO$8),$H$32," "),IF(AND(OR($D$32&lt;=AO$8,$D$32&lt;AP$8),$F$32&gt;=AO$8),"C"," "))))</f>
        <v>WD</v>
      </c>
      <c r="AP32" s="87" t="str">
        <f t="shared" ca="1" si="35"/>
        <v xml:space="preserve"> </v>
      </c>
      <c r="AQ32" s="87" t="str">
        <f t="shared" ca="1" si="35"/>
        <v xml:space="preserve"> </v>
      </c>
      <c r="AR32" s="87" t="str">
        <f t="shared" ca="1" si="35"/>
        <v xml:space="preserve"> </v>
      </c>
      <c r="AS32" s="87" t="str">
        <f t="shared" ca="1" si="35"/>
        <v xml:space="preserve"> </v>
      </c>
      <c r="AT32" s="87" t="str">
        <f t="shared" ca="1" si="35"/>
        <v xml:space="preserve"> </v>
      </c>
      <c r="AU32" s="87" t="str">
        <f t="shared" si="35"/>
        <v>WD</v>
      </c>
      <c r="AV32" s="87" t="str">
        <f t="shared" si="35"/>
        <v>WD</v>
      </c>
      <c r="AW32" s="87" t="str">
        <f t="shared" ca="1" si="35"/>
        <v xml:space="preserve"> </v>
      </c>
      <c r="AX32" s="87" t="str">
        <f t="shared" ca="1" si="35"/>
        <v xml:space="preserve"> </v>
      </c>
      <c r="AY32" s="87" t="str">
        <f t="shared" ca="1" si="35"/>
        <v xml:space="preserve"> </v>
      </c>
      <c r="AZ32" s="87" t="str">
        <f t="shared" ca="1" si="35"/>
        <v xml:space="preserve"> </v>
      </c>
      <c r="BA32" s="87" t="str">
        <f t="shared" ca="1" si="35"/>
        <v xml:space="preserve"> </v>
      </c>
      <c r="BB32" s="87" t="str">
        <f t="shared" si="35"/>
        <v>WD</v>
      </c>
      <c r="BC32" s="87" t="str">
        <f t="shared" si="35"/>
        <v>WD</v>
      </c>
      <c r="BD32" s="87" t="str">
        <f t="shared" ca="1" si="35"/>
        <v xml:space="preserve"> </v>
      </c>
      <c r="BE32" s="87" t="str">
        <f t="shared" ca="1" si="35"/>
        <v xml:space="preserve"> </v>
      </c>
      <c r="BF32" s="87" t="str">
        <f t="shared" ca="1" si="35"/>
        <v xml:space="preserve"> </v>
      </c>
      <c r="BG32" s="87" t="str">
        <f t="shared" ca="1" si="35"/>
        <v xml:space="preserve"> </v>
      </c>
      <c r="BH32" s="87" t="str">
        <f t="shared" ca="1" si="35"/>
        <v xml:space="preserve"> </v>
      </c>
      <c r="BI32" s="87" t="str">
        <f t="shared" si="35"/>
        <v>WD</v>
      </c>
      <c r="BJ32" s="87" t="str">
        <f t="shared" si="35"/>
        <v>WD</v>
      </c>
      <c r="BK32" s="87" t="str">
        <f t="shared" ca="1" si="35"/>
        <v xml:space="preserve"> </v>
      </c>
      <c r="BL32" s="87" t="str">
        <f t="shared" ca="1" si="35"/>
        <v xml:space="preserve"> </v>
      </c>
      <c r="BM32" s="87" t="str">
        <f t="shared" ca="1" si="35"/>
        <v xml:space="preserve"> </v>
      </c>
      <c r="BN32" s="87" t="str">
        <f t="shared" ca="1" si="35"/>
        <v xml:space="preserve"> </v>
      </c>
      <c r="BO32" s="87" t="str">
        <f t="shared" ca="1" si="35"/>
        <v xml:space="preserve"> </v>
      </c>
      <c r="BP32" s="87" t="str">
        <f t="shared" si="35"/>
        <v>WD</v>
      </c>
      <c r="BQ32" s="87" t="str">
        <f t="shared" si="35"/>
        <v>WD</v>
      </c>
      <c r="BR32" s="87" t="str">
        <f t="shared" ca="1" si="35"/>
        <v xml:space="preserve"> </v>
      </c>
      <c r="BS32" s="87" t="str">
        <f t="shared" ca="1" si="35"/>
        <v xml:space="preserve"> </v>
      </c>
      <c r="BT32" s="87" t="str">
        <f t="shared" ca="1" si="35"/>
        <v xml:space="preserve"> </v>
      </c>
      <c r="BU32" s="87" t="str">
        <f t="shared" ref="BU32:CZ32" ca="1" si="36">IF($C$2=TRUE,IF($F$32="",IF(AND(OR($D$32&lt;=BU$8,$D$32&lt;BV$8),$E$32&gt;=BU$8),$H$32,IF(OR(WEEKDAY(BU$8)=1,WEEKDAY(BU$8)=7),"WD"," ")),IF(AND(OR($D$32&lt;=BU$8,$D$32&lt;BV$8),$F$32&gt;=BU$8),"C",IF(OR(WEEKDAY(BU$8)=1,WEEKDAY(BU$8)=7),"WD"," "))),IF(OR(WEEKDAY(BU$8)=1,WEEKDAY(BU$8)=7),"WD",IF($F$32="",IF(AND(OR($D$32&lt;=BU$8,$D$32&lt;BV$8),$E$32&gt;=BU$8),$H$32," "),IF(AND(OR($D$32&lt;=BU$8,$D$32&lt;BV$8),$F$32&gt;=BU$8),"C"," "))))</f>
        <v xml:space="preserve"> </v>
      </c>
      <c r="BV32" s="87" t="str">
        <f t="shared" ca="1" si="36"/>
        <v xml:space="preserve"> </v>
      </c>
      <c r="BW32" s="87" t="str">
        <f t="shared" si="36"/>
        <v>WD</v>
      </c>
      <c r="BX32" s="87" t="str">
        <f t="shared" si="36"/>
        <v>WD</v>
      </c>
      <c r="BY32" s="87" t="str">
        <f t="shared" ca="1" si="36"/>
        <v xml:space="preserve"> </v>
      </c>
      <c r="BZ32" s="87" t="str">
        <f t="shared" ca="1" si="36"/>
        <v xml:space="preserve"> </v>
      </c>
      <c r="CA32" s="87" t="str">
        <f t="shared" ca="1" si="36"/>
        <v xml:space="preserve"> </v>
      </c>
      <c r="CB32" s="87" t="str">
        <f t="shared" ca="1" si="36"/>
        <v xml:space="preserve"> </v>
      </c>
      <c r="CC32" s="87" t="str">
        <f t="shared" ca="1" si="36"/>
        <v xml:space="preserve"> </v>
      </c>
      <c r="CD32" s="87" t="str">
        <f t="shared" si="36"/>
        <v>WD</v>
      </c>
      <c r="CE32" s="87" t="str">
        <f t="shared" si="36"/>
        <v>WD</v>
      </c>
      <c r="CF32" s="87" t="str">
        <f t="shared" ca="1" si="36"/>
        <v xml:space="preserve"> </v>
      </c>
      <c r="CG32" s="87" t="str">
        <f t="shared" ca="1" si="36"/>
        <v xml:space="preserve"> </v>
      </c>
      <c r="CH32" s="87" t="str">
        <f t="shared" ca="1" si="36"/>
        <v xml:space="preserve"> </v>
      </c>
      <c r="CI32" s="87" t="str">
        <f t="shared" ca="1" si="36"/>
        <v xml:space="preserve"> </v>
      </c>
      <c r="CJ32" s="87" t="str">
        <f t="shared" ca="1" si="36"/>
        <v xml:space="preserve"> </v>
      </c>
      <c r="CK32" s="87" t="str">
        <f t="shared" si="36"/>
        <v>WD</v>
      </c>
      <c r="CL32" s="87" t="str">
        <f t="shared" si="36"/>
        <v>WD</v>
      </c>
      <c r="CM32" s="87" t="str">
        <f t="shared" ca="1" si="36"/>
        <v xml:space="preserve"> </v>
      </c>
      <c r="CN32" s="87" t="str">
        <f t="shared" ca="1" si="36"/>
        <v xml:space="preserve"> </v>
      </c>
      <c r="CO32" s="87" t="str">
        <f t="shared" ca="1" si="36"/>
        <v xml:space="preserve"> </v>
      </c>
      <c r="CP32" s="87" t="str">
        <f t="shared" ca="1" si="36"/>
        <v xml:space="preserve"> </v>
      </c>
      <c r="CQ32" s="87" t="str">
        <f t="shared" ca="1" si="36"/>
        <v xml:space="preserve"> </v>
      </c>
      <c r="CR32" s="87" t="str">
        <f t="shared" si="36"/>
        <v>WD</v>
      </c>
      <c r="CS32" s="87" t="str">
        <f t="shared" si="36"/>
        <v>WD</v>
      </c>
      <c r="CT32" s="87" t="str">
        <f t="shared" ca="1" si="36"/>
        <v xml:space="preserve"> </v>
      </c>
      <c r="CU32" s="87" t="str">
        <f t="shared" ca="1" si="36"/>
        <v xml:space="preserve"> </v>
      </c>
      <c r="CV32" s="87" t="str">
        <f t="shared" ca="1" si="36"/>
        <v xml:space="preserve"> </v>
      </c>
      <c r="CW32" s="87" t="str">
        <f t="shared" ca="1" si="36"/>
        <v xml:space="preserve"> </v>
      </c>
      <c r="CX32" s="87" t="str">
        <f t="shared" ca="1" si="36"/>
        <v xml:space="preserve"> </v>
      </c>
      <c r="CY32" s="87" t="str">
        <f t="shared" si="36"/>
        <v>WD</v>
      </c>
      <c r="CZ32" s="87" t="str">
        <f t="shared" si="36"/>
        <v>WD</v>
      </c>
      <c r="DA32" s="87" t="str">
        <f t="shared" ref="DA32:DZ32" ca="1" si="37">IF($C$2=TRUE,IF($F$32="",IF(AND(OR($D$32&lt;=DA$8,$D$32&lt;DB$8),$E$32&gt;=DA$8),$H$32,IF(OR(WEEKDAY(DA$8)=1,WEEKDAY(DA$8)=7),"WD"," ")),IF(AND(OR($D$32&lt;=DA$8,$D$32&lt;DB$8),$F$32&gt;=DA$8),"C",IF(OR(WEEKDAY(DA$8)=1,WEEKDAY(DA$8)=7),"WD"," "))),IF(OR(WEEKDAY(DA$8)=1,WEEKDAY(DA$8)=7),"WD",IF($F$32="",IF(AND(OR($D$32&lt;=DA$8,$D$32&lt;DB$8),$E$32&gt;=DA$8),$H$32," "),IF(AND(OR($D$32&lt;=DA$8,$D$32&lt;DB$8),$F$32&gt;=DA$8),"C"," "))))</f>
        <v xml:space="preserve"> </v>
      </c>
      <c r="DB32" s="87" t="str">
        <f t="shared" ca="1" si="37"/>
        <v xml:space="preserve"> </v>
      </c>
      <c r="DC32" s="87" t="str">
        <f t="shared" ca="1" si="37"/>
        <v xml:space="preserve"> </v>
      </c>
      <c r="DD32" s="87" t="str">
        <f t="shared" ca="1" si="37"/>
        <v xml:space="preserve"> </v>
      </c>
      <c r="DE32" s="87" t="str">
        <f t="shared" ca="1" si="37"/>
        <v xml:space="preserve"> </v>
      </c>
      <c r="DF32" s="87" t="str">
        <f t="shared" si="37"/>
        <v>WD</v>
      </c>
      <c r="DG32" s="87" t="str">
        <f t="shared" si="37"/>
        <v>WD</v>
      </c>
      <c r="DH32" s="87" t="str">
        <f t="shared" ca="1" si="37"/>
        <v xml:space="preserve"> </v>
      </c>
      <c r="DI32" s="87" t="str">
        <f t="shared" ca="1" si="37"/>
        <v xml:space="preserve"> </v>
      </c>
      <c r="DJ32" s="87" t="str">
        <f t="shared" ca="1" si="37"/>
        <v xml:space="preserve"> </v>
      </c>
      <c r="DK32" s="87" t="str">
        <f t="shared" ca="1" si="37"/>
        <v xml:space="preserve"> </v>
      </c>
      <c r="DL32" s="87" t="str">
        <f t="shared" ca="1" si="37"/>
        <v xml:space="preserve"> </v>
      </c>
      <c r="DM32" s="87" t="str">
        <f t="shared" si="37"/>
        <v>WD</v>
      </c>
      <c r="DN32" s="87" t="str">
        <f t="shared" si="37"/>
        <v>WD</v>
      </c>
      <c r="DO32" s="87" t="str">
        <f t="shared" ca="1" si="37"/>
        <v xml:space="preserve"> </v>
      </c>
      <c r="DP32" s="87" t="str">
        <f t="shared" ca="1" si="37"/>
        <v xml:space="preserve"> </v>
      </c>
      <c r="DQ32" s="87" t="str">
        <f t="shared" ca="1" si="37"/>
        <v xml:space="preserve"> </v>
      </c>
      <c r="DR32" s="87" t="str">
        <f t="shared" ca="1" si="37"/>
        <v xml:space="preserve"> </v>
      </c>
      <c r="DS32" s="87" t="str">
        <f t="shared" ca="1" si="37"/>
        <v xml:space="preserve"> </v>
      </c>
      <c r="DT32" s="87" t="str">
        <f t="shared" si="37"/>
        <v>WD</v>
      </c>
      <c r="DU32" s="87" t="str">
        <f t="shared" si="37"/>
        <v>WD</v>
      </c>
      <c r="DV32" s="87" t="str">
        <f t="shared" ca="1" si="37"/>
        <v xml:space="preserve"> </v>
      </c>
      <c r="DW32" s="87" t="str">
        <f t="shared" ca="1" si="37"/>
        <v xml:space="preserve"> </v>
      </c>
      <c r="DX32" s="87" t="str">
        <f t="shared" ca="1" si="37"/>
        <v xml:space="preserve"> </v>
      </c>
      <c r="DY32" s="87" t="str">
        <f t="shared" ca="1" si="37"/>
        <v xml:space="preserve"> </v>
      </c>
      <c r="DZ32" s="87" t="str">
        <f t="shared" ca="1" si="37"/>
        <v xml:space="preserve"> </v>
      </c>
    </row>
    <row r="33" spans="1:130" s="74" customFormat="1" ht="1.2" customHeight="1" x14ac:dyDescent="0.3">
      <c r="A33" s="96"/>
      <c r="B33" s="96"/>
      <c r="C33" s="96"/>
      <c r="D33" s="97"/>
      <c r="E33" s="97"/>
      <c r="F33" s="97"/>
      <c r="G33" s="98" t="str">
        <f ca="1">IF(AND(G32 = 100%, G34 = 100%), "100%", " ")</f>
        <v xml:space="preserve"> </v>
      </c>
      <c r="H33" s="82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</row>
    <row r="34" spans="1:130" x14ac:dyDescent="0.3">
      <c r="A34" s="96" t="str">
        <f ca="1">IF(OFFSET(Actions!B1,13,0)  = "","", OFFSET(Actions!B1,13,0) )</f>
        <v/>
      </c>
      <c r="B34" s="96" t="str">
        <f ca="1">IF(OFFSET(Actions!H1,13,0) = "","", OFFSET(Actions!H1,13,0))</f>
        <v/>
      </c>
      <c r="C34" s="96" t="str">
        <f ca="1">IF(OFFSET(Actions!C1,13,0)  = "","", OFFSET(Actions!C1,13,0) )</f>
        <v/>
      </c>
      <c r="D34" s="97" t="str">
        <f ca="1">IF(OFFSET(Actions!I$1,13,0) = 0/1/1900,"",IFERROR(DATEVALUE(MID(OFFSET(Actions!I$1,13,0), 5,8 )), OFFSET(Actions!I$1,13,0)))</f>
        <v/>
      </c>
      <c r="E34" s="97" t="str">
        <f ca="1">IF(OFFSET(Actions!J$1,13,0) = 0/1/1900,"",IFERROR(DATEVALUE(MID(OFFSET(Actions!J$1,13,0), 5,8 )), OFFSET(Actions!J$1,13,0)))</f>
        <v/>
      </c>
      <c r="F34" s="97" t="str">
        <f ca="1">IF(OFFSET(Actions!K$1,13,0) = 0/1/1900,"",IFERROR(DATEVALUE(MID(OFFSET(Actions!K$1,13,0), 5,8 )), OFFSET(Actions!K$1,13,0)))</f>
        <v/>
      </c>
      <c r="G34" s="98" t="str">
        <f ca="1">IF(OFFSET(Actions!G1,13,0)  = "","", OFFSET(Actions!G1,13,0) )</f>
        <v/>
      </c>
      <c r="H34" s="82" t="str">
        <f ca="1">IF(OFFSET(Actions!E1,13,0)  = "","", OFFSET(Actions!E1,13,0) )</f>
        <v/>
      </c>
      <c r="I34" s="87" t="str">
        <f t="shared" ref="I34:AN34" ca="1" si="38">IF($C$2=TRUE,IF($F$34="",IF(AND(OR($D$34&lt;=I$8,$D$34&lt;J$8),$E$34&gt;=I$8),$H$34,IF(OR(WEEKDAY(I$8)=1,WEEKDAY(I$8)=7),"WD"," ")),IF(AND(OR($D$34&lt;=I$8,$D$34&lt;J$8),$F$34&gt;=I$8),"C",IF(OR(WEEKDAY(I$8)=1,WEEKDAY(I$8)=7),"WD"," "))),IF(OR(WEEKDAY(I$8)=1,WEEKDAY(I$8)=7),"WD",IF($F$34="",IF(AND(OR($D$34&lt;=I$8,$D$34&lt;J$8),$E$34&gt;=I$8),$H$34," "),IF(AND(OR($D$34&lt;=I$8,$D$34&lt;J$8),$F$34&gt;=I$8),"C"," "))))</f>
        <v xml:space="preserve"> </v>
      </c>
      <c r="J34" s="87" t="str">
        <f t="shared" ca="1" si="38"/>
        <v xml:space="preserve"> </v>
      </c>
      <c r="K34" s="87" t="str">
        <f t="shared" ca="1" si="38"/>
        <v xml:space="preserve"> </v>
      </c>
      <c r="L34" s="87" t="str">
        <f t="shared" si="38"/>
        <v>WD</v>
      </c>
      <c r="M34" s="87" t="str">
        <f t="shared" si="38"/>
        <v>WD</v>
      </c>
      <c r="N34" s="87" t="str">
        <f t="shared" ca="1" si="38"/>
        <v xml:space="preserve"> </v>
      </c>
      <c r="O34" s="87" t="str">
        <f t="shared" ca="1" si="38"/>
        <v xml:space="preserve"> </v>
      </c>
      <c r="P34" s="87" t="str">
        <f t="shared" ca="1" si="38"/>
        <v xml:space="preserve"> </v>
      </c>
      <c r="Q34" s="87" t="str">
        <f t="shared" ca="1" si="38"/>
        <v xml:space="preserve"> </v>
      </c>
      <c r="R34" s="87" t="str">
        <f t="shared" ca="1" si="38"/>
        <v xml:space="preserve"> </v>
      </c>
      <c r="S34" s="87" t="str">
        <f t="shared" si="38"/>
        <v>WD</v>
      </c>
      <c r="T34" s="87" t="str">
        <f t="shared" si="38"/>
        <v>WD</v>
      </c>
      <c r="U34" s="87" t="str">
        <f t="shared" ca="1" si="38"/>
        <v xml:space="preserve"> </v>
      </c>
      <c r="V34" s="87" t="str">
        <f t="shared" ca="1" si="38"/>
        <v xml:space="preserve"> </v>
      </c>
      <c r="W34" s="87" t="str">
        <f t="shared" ca="1" si="38"/>
        <v xml:space="preserve"> </v>
      </c>
      <c r="X34" s="87" t="str">
        <f t="shared" ca="1" si="38"/>
        <v xml:space="preserve"> </v>
      </c>
      <c r="Y34" s="87" t="str">
        <f t="shared" ca="1" si="38"/>
        <v xml:space="preserve"> </v>
      </c>
      <c r="Z34" s="87" t="str">
        <f t="shared" si="38"/>
        <v>WD</v>
      </c>
      <c r="AA34" s="87" t="str">
        <f t="shared" si="38"/>
        <v>WD</v>
      </c>
      <c r="AB34" s="87" t="str">
        <f t="shared" ca="1" si="38"/>
        <v xml:space="preserve"> </v>
      </c>
      <c r="AC34" s="87" t="str">
        <f t="shared" ca="1" si="38"/>
        <v xml:space="preserve"> </v>
      </c>
      <c r="AD34" s="87" t="str">
        <f t="shared" ca="1" si="38"/>
        <v xml:space="preserve"> </v>
      </c>
      <c r="AE34" s="87" t="str">
        <f t="shared" ca="1" si="38"/>
        <v xml:space="preserve"> </v>
      </c>
      <c r="AF34" s="87" t="str">
        <f t="shared" ca="1" si="38"/>
        <v xml:space="preserve"> </v>
      </c>
      <c r="AG34" s="87" t="str">
        <f t="shared" si="38"/>
        <v>WD</v>
      </c>
      <c r="AH34" s="87" t="str">
        <f t="shared" si="38"/>
        <v>WD</v>
      </c>
      <c r="AI34" s="87" t="str">
        <f t="shared" ca="1" si="38"/>
        <v xml:space="preserve"> </v>
      </c>
      <c r="AJ34" s="87" t="str">
        <f t="shared" ca="1" si="38"/>
        <v xml:space="preserve"> </v>
      </c>
      <c r="AK34" s="87" t="str">
        <f t="shared" ca="1" si="38"/>
        <v xml:space="preserve"> </v>
      </c>
      <c r="AL34" s="87" t="str">
        <f t="shared" ca="1" si="38"/>
        <v xml:space="preserve"> </v>
      </c>
      <c r="AM34" s="87" t="str">
        <f t="shared" ca="1" si="38"/>
        <v xml:space="preserve"> </v>
      </c>
      <c r="AN34" s="87" t="str">
        <f t="shared" si="38"/>
        <v>WD</v>
      </c>
      <c r="AO34" s="87" t="str">
        <f t="shared" ref="AO34:BT34" si="39">IF($C$2=TRUE,IF($F$34="",IF(AND(OR($D$34&lt;=AO$8,$D$34&lt;AP$8),$E$34&gt;=AO$8),$H$34,IF(OR(WEEKDAY(AO$8)=1,WEEKDAY(AO$8)=7),"WD"," ")),IF(AND(OR($D$34&lt;=AO$8,$D$34&lt;AP$8),$F$34&gt;=AO$8),"C",IF(OR(WEEKDAY(AO$8)=1,WEEKDAY(AO$8)=7),"WD"," "))),IF(OR(WEEKDAY(AO$8)=1,WEEKDAY(AO$8)=7),"WD",IF($F$34="",IF(AND(OR($D$34&lt;=AO$8,$D$34&lt;AP$8),$E$34&gt;=AO$8),$H$34," "),IF(AND(OR($D$34&lt;=AO$8,$D$34&lt;AP$8),$F$34&gt;=AO$8),"C"," "))))</f>
        <v>WD</v>
      </c>
      <c r="AP34" s="87" t="str">
        <f t="shared" ca="1" si="39"/>
        <v xml:space="preserve"> </v>
      </c>
      <c r="AQ34" s="87" t="str">
        <f t="shared" ca="1" si="39"/>
        <v xml:space="preserve"> </v>
      </c>
      <c r="AR34" s="87" t="str">
        <f t="shared" ca="1" si="39"/>
        <v xml:space="preserve"> </v>
      </c>
      <c r="AS34" s="87" t="str">
        <f t="shared" ca="1" si="39"/>
        <v xml:space="preserve"> </v>
      </c>
      <c r="AT34" s="87" t="str">
        <f t="shared" ca="1" si="39"/>
        <v xml:space="preserve"> </v>
      </c>
      <c r="AU34" s="87" t="str">
        <f t="shared" si="39"/>
        <v>WD</v>
      </c>
      <c r="AV34" s="87" t="str">
        <f t="shared" si="39"/>
        <v>WD</v>
      </c>
      <c r="AW34" s="87" t="str">
        <f t="shared" ca="1" si="39"/>
        <v xml:space="preserve"> </v>
      </c>
      <c r="AX34" s="87" t="str">
        <f t="shared" ca="1" si="39"/>
        <v xml:space="preserve"> </v>
      </c>
      <c r="AY34" s="87" t="str">
        <f t="shared" ca="1" si="39"/>
        <v xml:space="preserve"> </v>
      </c>
      <c r="AZ34" s="87" t="str">
        <f t="shared" ca="1" si="39"/>
        <v xml:space="preserve"> </v>
      </c>
      <c r="BA34" s="87" t="str">
        <f t="shared" ca="1" si="39"/>
        <v xml:space="preserve"> </v>
      </c>
      <c r="BB34" s="87" t="str">
        <f t="shared" si="39"/>
        <v>WD</v>
      </c>
      <c r="BC34" s="87" t="str">
        <f t="shared" si="39"/>
        <v>WD</v>
      </c>
      <c r="BD34" s="87" t="str">
        <f t="shared" ca="1" si="39"/>
        <v xml:space="preserve"> </v>
      </c>
      <c r="BE34" s="87" t="str">
        <f t="shared" ca="1" si="39"/>
        <v xml:space="preserve"> </v>
      </c>
      <c r="BF34" s="87" t="str">
        <f t="shared" ca="1" si="39"/>
        <v xml:space="preserve"> </v>
      </c>
      <c r="BG34" s="87" t="str">
        <f t="shared" ca="1" si="39"/>
        <v xml:space="preserve"> </v>
      </c>
      <c r="BH34" s="87" t="str">
        <f t="shared" ca="1" si="39"/>
        <v xml:space="preserve"> </v>
      </c>
      <c r="BI34" s="87" t="str">
        <f t="shared" si="39"/>
        <v>WD</v>
      </c>
      <c r="BJ34" s="87" t="str">
        <f t="shared" si="39"/>
        <v>WD</v>
      </c>
      <c r="BK34" s="87" t="str">
        <f t="shared" ca="1" si="39"/>
        <v xml:space="preserve"> </v>
      </c>
      <c r="BL34" s="87" t="str">
        <f t="shared" ca="1" si="39"/>
        <v xml:space="preserve"> </v>
      </c>
      <c r="BM34" s="87" t="str">
        <f t="shared" ca="1" si="39"/>
        <v xml:space="preserve"> </v>
      </c>
      <c r="BN34" s="87" t="str">
        <f t="shared" ca="1" si="39"/>
        <v xml:space="preserve"> </v>
      </c>
      <c r="BO34" s="87" t="str">
        <f t="shared" ca="1" si="39"/>
        <v xml:space="preserve"> </v>
      </c>
      <c r="BP34" s="87" t="str">
        <f t="shared" si="39"/>
        <v>WD</v>
      </c>
      <c r="BQ34" s="87" t="str">
        <f t="shared" si="39"/>
        <v>WD</v>
      </c>
      <c r="BR34" s="87" t="str">
        <f t="shared" ca="1" si="39"/>
        <v xml:space="preserve"> </v>
      </c>
      <c r="BS34" s="87" t="str">
        <f t="shared" ca="1" si="39"/>
        <v xml:space="preserve"> </v>
      </c>
      <c r="BT34" s="87" t="str">
        <f t="shared" ca="1" si="39"/>
        <v xml:space="preserve"> </v>
      </c>
      <c r="BU34" s="87" t="str">
        <f t="shared" ref="BU34:CZ34" ca="1" si="40">IF($C$2=TRUE,IF($F$34="",IF(AND(OR($D$34&lt;=BU$8,$D$34&lt;BV$8),$E$34&gt;=BU$8),$H$34,IF(OR(WEEKDAY(BU$8)=1,WEEKDAY(BU$8)=7),"WD"," ")),IF(AND(OR($D$34&lt;=BU$8,$D$34&lt;BV$8),$F$34&gt;=BU$8),"C",IF(OR(WEEKDAY(BU$8)=1,WEEKDAY(BU$8)=7),"WD"," "))),IF(OR(WEEKDAY(BU$8)=1,WEEKDAY(BU$8)=7),"WD",IF($F$34="",IF(AND(OR($D$34&lt;=BU$8,$D$34&lt;BV$8),$E$34&gt;=BU$8),$H$34," "),IF(AND(OR($D$34&lt;=BU$8,$D$34&lt;BV$8),$F$34&gt;=BU$8),"C"," "))))</f>
        <v xml:space="preserve"> </v>
      </c>
      <c r="BV34" s="87" t="str">
        <f t="shared" ca="1" si="40"/>
        <v xml:space="preserve"> </v>
      </c>
      <c r="BW34" s="87" t="str">
        <f t="shared" si="40"/>
        <v>WD</v>
      </c>
      <c r="BX34" s="87" t="str">
        <f t="shared" si="40"/>
        <v>WD</v>
      </c>
      <c r="BY34" s="87" t="str">
        <f t="shared" ca="1" si="40"/>
        <v xml:space="preserve"> </v>
      </c>
      <c r="BZ34" s="87" t="str">
        <f t="shared" ca="1" si="40"/>
        <v xml:space="preserve"> </v>
      </c>
      <c r="CA34" s="87" t="str">
        <f t="shared" ca="1" si="40"/>
        <v xml:space="preserve"> </v>
      </c>
      <c r="CB34" s="87" t="str">
        <f t="shared" ca="1" si="40"/>
        <v xml:space="preserve"> </v>
      </c>
      <c r="CC34" s="87" t="str">
        <f t="shared" ca="1" si="40"/>
        <v xml:space="preserve"> </v>
      </c>
      <c r="CD34" s="87" t="str">
        <f t="shared" si="40"/>
        <v>WD</v>
      </c>
      <c r="CE34" s="87" t="str">
        <f t="shared" si="40"/>
        <v>WD</v>
      </c>
      <c r="CF34" s="87" t="str">
        <f t="shared" ca="1" si="40"/>
        <v xml:space="preserve"> </v>
      </c>
      <c r="CG34" s="87" t="str">
        <f t="shared" ca="1" si="40"/>
        <v xml:space="preserve"> </v>
      </c>
      <c r="CH34" s="87" t="str">
        <f t="shared" ca="1" si="40"/>
        <v xml:space="preserve"> </v>
      </c>
      <c r="CI34" s="87" t="str">
        <f t="shared" ca="1" si="40"/>
        <v xml:space="preserve"> </v>
      </c>
      <c r="CJ34" s="87" t="str">
        <f t="shared" ca="1" si="40"/>
        <v xml:space="preserve"> </v>
      </c>
      <c r="CK34" s="87" t="str">
        <f t="shared" si="40"/>
        <v>WD</v>
      </c>
      <c r="CL34" s="87" t="str">
        <f t="shared" si="40"/>
        <v>WD</v>
      </c>
      <c r="CM34" s="87" t="str">
        <f t="shared" ca="1" si="40"/>
        <v xml:space="preserve"> </v>
      </c>
      <c r="CN34" s="87" t="str">
        <f t="shared" ca="1" si="40"/>
        <v xml:space="preserve"> </v>
      </c>
      <c r="CO34" s="87" t="str">
        <f t="shared" ca="1" si="40"/>
        <v xml:space="preserve"> </v>
      </c>
      <c r="CP34" s="87" t="str">
        <f t="shared" ca="1" si="40"/>
        <v xml:space="preserve"> </v>
      </c>
      <c r="CQ34" s="87" t="str">
        <f t="shared" ca="1" si="40"/>
        <v xml:space="preserve"> </v>
      </c>
      <c r="CR34" s="87" t="str">
        <f t="shared" si="40"/>
        <v>WD</v>
      </c>
      <c r="CS34" s="87" t="str">
        <f t="shared" si="40"/>
        <v>WD</v>
      </c>
      <c r="CT34" s="87" t="str">
        <f t="shared" ca="1" si="40"/>
        <v xml:space="preserve"> </v>
      </c>
      <c r="CU34" s="87" t="str">
        <f t="shared" ca="1" si="40"/>
        <v xml:space="preserve"> </v>
      </c>
      <c r="CV34" s="87" t="str">
        <f t="shared" ca="1" si="40"/>
        <v xml:space="preserve"> </v>
      </c>
      <c r="CW34" s="87" t="str">
        <f t="shared" ca="1" si="40"/>
        <v xml:space="preserve"> </v>
      </c>
      <c r="CX34" s="87" t="str">
        <f t="shared" ca="1" si="40"/>
        <v xml:space="preserve"> </v>
      </c>
      <c r="CY34" s="87" t="str">
        <f t="shared" si="40"/>
        <v>WD</v>
      </c>
      <c r="CZ34" s="87" t="str">
        <f t="shared" si="40"/>
        <v>WD</v>
      </c>
      <c r="DA34" s="87" t="str">
        <f t="shared" ref="DA34:DZ34" ca="1" si="41">IF($C$2=TRUE,IF($F$34="",IF(AND(OR($D$34&lt;=DA$8,$D$34&lt;DB$8),$E$34&gt;=DA$8),$H$34,IF(OR(WEEKDAY(DA$8)=1,WEEKDAY(DA$8)=7),"WD"," ")),IF(AND(OR($D$34&lt;=DA$8,$D$34&lt;DB$8),$F$34&gt;=DA$8),"C",IF(OR(WEEKDAY(DA$8)=1,WEEKDAY(DA$8)=7),"WD"," "))),IF(OR(WEEKDAY(DA$8)=1,WEEKDAY(DA$8)=7),"WD",IF($F$34="",IF(AND(OR($D$34&lt;=DA$8,$D$34&lt;DB$8),$E$34&gt;=DA$8),$H$34," "),IF(AND(OR($D$34&lt;=DA$8,$D$34&lt;DB$8),$F$34&gt;=DA$8),"C"," "))))</f>
        <v xml:space="preserve"> </v>
      </c>
      <c r="DB34" s="87" t="str">
        <f t="shared" ca="1" si="41"/>
        <v xml:space="preserve"> </v>
      </c>
      <c r="DC34" s="87" t="str">
        <f t="shared" ca="1" si="41"/>
        <v xml:space="preserve"> </v>
      </c>
      <c r="DD34" s="87" t="str">
        <f t="shared" ca="1" si="41"/>
        <v xml:space="preserve"> </v>
      </c>
      <c r="DE34" s="87" t="str">
        <f t="shared" ca="1" si="41"/>
        <v xml:space="preserve"> </v>
      </c>
      <c r="DF34" s="87" t="str">
        <f t="shared" si="41"/>
        <v>WD</v>
      </c>
      <c r="DG34" s="87" t="str">
        <f t="shared" si="41"/>
        <v>WD</v>
      </c>
      <c r="DH34" s="87" t="str">
        <f t="shared" ca="1" si="41"/>
        <v xml:space="preserve"> </v>
      </c>
      <c r="DI34" s="87" t="str">
        <f t="shared" ca="1" si="41"/>
        <v xml:space="preserve"> </v>
      </c>
      <c r="DJ34" s="87" t="str">
        <f t="shared" ca="1" si="41"/>
        <v xml:space="preserve"> </v>
      </c>
      <c r="DK34" s="87" t="str">
        <f t="shared" ca="1" si="41"/>
        <v xml:space="preserve"> </v>
      </c>
      <c r="DL34" s="87" t="str">
        <f t="shared" ca="1" si="41"/>
        <v xml:space="preserve"> </v>
      </c>
      <c r="DM34" s="87" t="str">
        <f t="shared" si="41"/>
        <v>WD</v>
      </c>
      <c r="DN34" s="87" t="str">
        <f t="shared" si="41"/>
        <v>WD</v>
      </c>
      <c r="DO34" s="87" t="str">
        <f t="shared" ca="1" si="41"/>
        <v xml:space="preserve"> </v>
      </c>
      <c r="DP34" s="87" t="str">
        <f t="shared" ca="1" si="41"/>
        <v xml:space="preserve"> </v>
      </c>
      <c r="DQ34" s="87" t="str">
        <f t="shared" ca="1" si="41"/>
        <v xml:space="preserve"> </v>
      </c>
      <c r="DR34" s="87" t="str">
        <f t="shared" ca="1" si="41"/>
        <v xml:space="preserve"> </v>
      </c>
      <c r="DS34" s="87" t="str">
        <f t="shared" ca="1" si="41"/>
        <v xml:space="preserve"> </v>
      </c>
      <c r="DT34" s="87" t="str">
        <f t="shared" si="41"/>
        <v>WD</v>
      </c>
      <c r="DU34" s="87" t="str">
        <f t="shared" si="41"/>
        <v>WD</v>
      </c>
      <c r="DV34" s="87" t="str">
        <f t="shared" ca="1" si="41"/>
        <v xml:space="preserve"> </v>
      </c>
      <c r="DW34" s="87" t="str">
        <f t="shared" ca="1" si="41"/>
        <v xml:space="preserve"> </v>
      </c>
      <c r="DX34" s="87" t="str">
        <f t="shared" ca="1" si="41"/>
        <v xml:space="preserve"> </v>
      </c>
      <c r="DY34" s="87" t="str">
        <f t="shared" ca="1" si="41"/>
        <v xml:space="preserve"> </v>
      </c>
      <c r="DZ34" s="87" t="str">
        <f t="shared" ca="1" si="41"/>
        <v xml:space="preserve"> </v>
      </c>
    </row>
    <row r="35" spans="1:130" s="74" customFormat="1" ht="1.2" customHeight="1" x14ac:dyDescent="0.3">
      <c r="A35" s="96"/>
      <c r="B35" s="96"/>
      <c r="C35" s="96"/>
      <c r="D35" s="97"/>
      <c r="E35" s="97"/>
      <c r="F35" s="97"/>
      <c r="G35" s="98" t="str">
        <f ca="1">IF(AND(G34 = 100%, G36 = 100%), "100%", " ")</f>
        <v xml:space="preserve"> </v>
      </c>
      <c r="H35" s="82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87"/>
      <c r="DX35" s="87"/>
      <c r="DY35" s="87"/>
      <c r="DZ35" s="87"/>
    </row>
    <row r="36" spans="1:130" x14ac:dyDescent="0.3">
      <c r="A36" s="96" t="str">
        <f ca="1">IF(OFFSET(Actions!B1,14,0)  = "","", OFFSET(Actions!B1,14,0) )</f>
        <v/>
      </c>
      <c r="B36" s="96" t="str">
        <f ca="1">IF(OFFSET(Actions!H1,14,0) = "","", OFFSET(Actions!H1,14,0))</f>
        <v/>
      </c>
      <c r="C36" s="96" t="str">
        <f ca="1">IF(OFFSET(Actions!C1,14,0)  = "","", OFFSET(Actions!C1,14,0) )</f>
        <v/>
      </c>
      <c r="D36" s="97" t="str">
        <f ca="1">IF(OFFSET(Actions!I$1,14,0) = 0/1/1900,"",IFERROR(DATEVALUE(MID(OFFSET(Actions!I$1,14,0), 5,8 )), OFFSET(Actions!I$1,14,0)))</f>
        <v/>
      </c>
      <c r="E36" s="97" t="str">
        <f ca="1">IF(OFFSET(Actions!J$1,14,0) = 0/1/1900,"",IFERROR(DATEVALUE(MID(OFFSET(Actions!J$1,14,0), 5,8 )), OFFSET(Actions!J$1,14,0)))</f>
        <v/>
      </c>
      <c r="F36" s="97" t="str">
        <f ca="1">IF(OFFSET(Actions!K$1,14,0) = 0/1/1900,"",IFERROR(DATEVALUE(MID(OFFSET(Actions!K$1,14,0), 5,8 )), OFFSET(Actions!K$1,14,0)))</f>
        <v/>
      </c>
      <c r="G36" s="98" t="str">
        <f ca="1">IF(OFFSET(Actions!G1,14,0)  = "","", OFFSET(Actions!G1,14,0) )</f>
        <v/>
      </c>
      <c r="H36" s="82" t="str">
        <f ca="1">IF(OFFSET(Actions!E1,14,0)  = "","", OFFSET(Actions!E1,14,0) )</f>
        <v/>
      </c>
      <c r="I36" s="87" t="str">
        <f t="shared" ref="I36:AN36" ca="1" si="42">IF($C$2=TRUE,IF($F$36="",IF(AND(OR($D$36&lt;=I$8,$D$36&lt;J$8),$E$36&gt;=I$8),$H$36,IF(OR(WEEKDAY(I$8)=1,WEEKDAY(I$8)=7),"WD"," ")),IF(AND(OR($D$36&lt;=I$8,$D$36&lt;J$8),$F$36&gt;=I$8),"C",IF(OR(WEEKDAY(I$8)=1,WEEKDAY(I$8)=7),"WD"," "))),IF(OR(WEEKDAY(I$8)=1,WEEKDAY(I$8)=7),"WD",IF($F$36="",IF(AND(OR($D$36&lt;=I$8,$D$36&lt;J$8),$E$36&gt;=I$8),$H$36," "),IF(AND(OR($D$36&lt;=I$8,$D$36&lt;J$8),$F$36&gt;=I$8),"C"," "))))</f>
        <v xml:space="preserve"> </v>
      </c>
      <c r="J36" s="87" t="str">
        <f t="shared" ca="1" si="42"/>
        <v xml:space="preserve"> </v>
      </c>
      <c r="K36" s="87" t="str">
        <f t="shared" ca="1" si="42"/>
        <v xml:space="preserve"> </v>
      </c>
      <c r="L36" s="87" t="str">
        <f t="shared" si="42"/>
        <v>WD</v>
      </c>
      <c r="M36" s="87" t="str">
        <f t="shared" si="42"/>
        <v>WD</v>
      </c>
      <c r="N36" s="87" t="str">
        <f t="shared" ca="1" si="42"/>
        <v xml:space="preserve"> </v>
      </c>
      <c r="O36" s="87" t="str">
        <f t="shared" ca="1" si="42"/>
        <v xml:space="preserve"> </v>
      </c>
      <c r="P36" s="87" t="str">
        <f t="shared" ca="1" si="42"/>
        <v xml:space="preserve"> </v>
      </c>
      <c r="Q36" s="87" t="str">
        <f t="shared" ca="1" si="42"/>
        <v xml:space="preserve"> </v>
      </c>
      <c r="R36" s="87" t="str">
        <f t="shared" ca="1" si="42"/>
        <v xml:space="preserve"> </v>
      </c>
      <c r="S36" s="87" t="str">
        <f t="shared" si="42"/>
        <v>WD</v>
      </c>
      <c r="T36" s="87" t="str">
        <f t="shared" si="42"/>
        <v>WD</v>
      </c>
      <c r="U36" s="87" t="str">
        <f t="shared" ca="1" si="42"/>
        <v xml:space="preserve"> </v>
      </c>
      <c r="V36" s="87" t="str">
        <f t="shared" ca="1" si="42"/>
        <v xml:space="preserve"> </v>
      </c>
      <c r="W36" s="87" t="str">
        <f t="shared" ca="1" si="42"/>
        <v xml:space="preserve"> </v>
      </c>
      <c r="X36" s="87" t="str">
        <f t="shared" ca="1" si="42"/>
        <v xml:space="preserve"> </v>
      </c>
      <c r="Y36" s="87" t="str">
        <f t="shared" ca="1" si="42"/>
        <v xml:space="preserve"> </v>
      </c>
      <c r="Z36" s="87" t="str">
        <f t="shared" si="42"/>
        <v>WD</v>
      </c>
      <c r="AA36" s="87" t="str">
        <f t="shared" si="42"/>
        <v>WD</v>
      </c>
      <c r="AB36" s="87" t="str">
        <f t="shared" ca="1" si="42"/>
        <v xml:space="preserve"> </v>
      </c>
      <c r="AC36" s="87" t="str">
        <f t="shared" ca="1" si="42"/>
        <v xml:space="preserve"> </v>
      </c>
      <c r="AD36" s="87" t="str">
        <f t="shared" ca="1" si="42"/>
        <v xml:space="preserve"> </v>
      </c>
      <c r="AE36" s="87" t="str">
        <f t="shared" ca="1" si="42"/>
        <v xml:space="preserve"> </v>
      </c>
      <c r="AF36" s="87" t="str">
        <f t="shared" ca="1" si="42"/>
        <v xml:space="preserve"> </v>
      </c>
      <c r="AG36" s="87" t="str">
        <f t="shared" si="42"/>
        <v>WD</v>
      </c>
      <c r="AH36" s="87" t="str">
        <f t="shared" si="42"/>
        <v>WD</v>
      </c>
      <c r="AI36" s="87" t="str">
        <f t="shared" ca="1" si="42"/>
        <v xml:space="preserve"> </v>
      </c>
      <c r="AJ36" s="87" t="str">
        <f t="shared" ca="1" si="42"/>
        <v xml:space="preserve"> </v>
      </c>
      <c r="AK36" s="87" t="str">
        <f t="shared" ca="1" si="42"/>
        <v xml:space="preserve"> </v>
      </c>
      <c r="AL36" s="87" t="str">
        <f t="shared" ca="1" si="42"/>
        <v xml:space="preserve"> </v>
      </c>
      <c r="AM36" s="87" t="str">
        <f t="shared" ca="1" si="42"/>
        <v xml:space="preserve"> </v>
      </c>
      <c r="AN36" s="87" t="str">
        <f t="shared" si="42"/>
        <v>WD</v>
      </c>
      <c r="AO36" s="87" t="str">
        <f t="shared" ref="AO36:BT36" si="43">IF($C$2=TRUE,IF($F$36="",IF(AND(OR($D$36&lt;=AO$8,$D$36&lt;AP$8),$E$36&gt;=AO$8),$H$36,IF(OR(WEEKDAY(AO$8)=1,WEEKDAY(AO$8)=7),"WD"," ")),IF(AND(OR($D$36&lt;=AO$8,$D$36&lt;AP$8),$F$36&gt;=AO$8),"C",IF(OR(WEEKDAY(AO$8)=1,WEEKDAY(AO$8)=7),"WD"," "))),IF(OR(WEEKDAY(AO$8)=1,WEEKDAY(AO$8)=7),"WD",IF($F$36="",IF(AND(OR($D$36&lt;=AO$8,$D$36&lt;AP$8),$E$36&gt;=AO$8),$H$36," "),IF(AND(OR($D$36&lt;=AO$8,$D$36&lt;AP$8),$F$36&gt;=AO$8),"C"," "))))</f>
        <v>WD</v>
      </c>
      <c r="AP36" s="87" t="str">
        <f t="shared" ca="1" si="43"/>
        <v xml:space="preserve"> </v>
      </c>
      <c r="AQ36" s="87" t="str">
        <f t="shared" ca="1" si="43"/>
        <v xml:space="preserve"> </v>
      </c>
      <c r="AR36" s="87" t="str">
        <f t="shared" ca="1" si="43"/>
        <v xml:space="preserve"> </v>
      </c>
      <c r="AS36" s="87" t="str">
        <f t="shared" ca="1" si="43"/>
        <v xml:space="preserve"> </v>
      </c>
      <c r="AT36" s="87" t="str">
        <f t="shared" ca="1" si="43"/>
        <v xml:space="preserve"> </v>
      </c>
      <c r="AU36" s="87" t="str">
        <f t="shared" si="43"/>
        <v>WD</v>
      </c>
      <c r="AV36" s="87" t="str">
        <f t="shared" si="43"/>
        <v>WD</v>
      </c>
      <c r="AW36" s="87" t="str">
        <f t="shared" ca="1" si="43"/>
        <v xml:space="preserve"> </v>
      </c>
      <c r="AX36" s="87" t="str">
        <f t="shared" ca="1" si="43"/>
        <v xml:space="preserve"> </v>
      </c>
      <c r="AY36" s="87" t="str">
        <f t="shared" ca="1" si="43"/>
        <v xml:space="preserve"> </v>
      </c>
      <c r="AZ36" s="87" t="str">
        <f t="shared" ca="1" si="43"/>
        <v xml:space="preserve"> </v>
      </c>
      <c r="BA36" s="87" t="str">
        <f t="shared" ca="1" si="43"/>
        <v xml:space="preserve"> </v>
      </c>
      <c r="BB36" s="87" t="str">
        <f t="shared" si="43"/>
        <v>WD</v>
      </c>
      <c r="BC36" s="87" t="str">
        <f t="shared" si="43"/>
        <v>WD</v>
      </c>
      <c r="BD36" s="87" t="str">
        <f t="shared" ca="1" si="43"/>
        <v xml:space="preserve"> </v>
      </c>
      <c r="BE36" s="87" t="str">
        <f t="shared" ca="1" si="43"/>
        <v xml:space="preserve"> </v>
      </c>
      <c r="BF36" s="87" t="str">
        <f t="shared" ca="1" si="43"/>
        <v xml:space="preserve"> </v>
      </c>
      <c r="BG36" s="87" t="str">
        <f t="shared" ca="1" si="43"/>
        <v xml:space="preserve"> </v>
      </c>
      <c r="BH36" s="87" t="str">
        <f t="shared" ca="1" si="43"/>
        <v xml:space="preserve"> </v>
      </c>
      <c r="BI36" s="87" t="str">
        <f t="shared" si="43"/>
        <v>WD</v>
      </c>
      <c r="BJ36" s="87" t="str">
        <f t="shared" si="43"/>
        <v>WD</v>
      </c>
      <c r="BK36" s="87" t="str">
        <f t="shared" ca="1" si="43"/>
        <v xml:space="preserve"> </v>
      </c>
      <c r="BL36" s="87" t="str">
        <f t="shared" ca="1" si="43"/>
        <v xml:space="preserve"> </v>
      </c>
      <c r="BM36" s="87" t="str">
        <f t="shared" ca="1" si="43"/>
        <v xml:space="preserve"> </v>
      </c>
      <c r="BN36" s="87" t="str">
        <f t="shared" ca="1" si="43"/>
        <v xml:space="preserve"> </v>
      </c>
      <c r="BO36" s="87" t="str">
        <f t="shared" ca="1" si="43"/>
        <v xml:space="preserve"> </v>
      </c>
      <c r="BP36" s="87" t="str">
        <f t="shared" si="43"/>
        <v>WD</v>
      </c>
      <c r="BQ36" s="87" t="str">
        <f t="shared" si="43"/>
        <v>WD</v>
      </c>
      <c r="BR36" s="87" t="str">
        <f t="shared" ca="1" si="43"/>
        <v xml:space="preserve"> </v>
      </c>
      <c r="BS36" s="87" t="str">
        <f t="shared" ca="1" si="43"/>
        <v xml:space="preserve"> </v>
      </c>
      <c r="BT36" s="87" t="str">
        <f t="shared" ca="1" si="43"/>
        <v xml:space="preserve"> </v>
      </c>
      <c r="BU36" s="87" t="str">
        <f t="shared" ref="BU36:CZ36" ca="1" si="44">IF($C$2=TRUE,IF($F$36="",IF(AND(OR($D$36&lt;=BU$8,$D$36&lt;BV$8),$E$36&gt;=BU$8),$H$36,IF(OR(WEEKDAY(BU$8)=1,WEEKDAY(BU$8)=7),"WD"," ")),IF(AND(OR($D$36&lt;=BU$8,$D$36&lt;BV$8),$F$36&gt;=BU$8),"C",IF(OR(WEEKDAY(BU$8)=1,WEEKDAY(BU$8)=7),"WD"," "))),IF(OR(WEEKDAY(BU$8)=1,WEEKDAY(BU$8)=7),"WD",IF($F$36="",IF(AND(OR($D$36&lt;=BU$8,$D$36&lt;BV$8),$E$36&gt;=BU$8),$H$36," "),IF(AND(OR($D$36&lt;=BU$8,$D$36&lt;BV$8),$F$36&gt;=BU$8),"C"," "))))</f>
        <v xml:space="preserve"> </v>
      </c>
      <c r="BV36" s="87" t="str">
        <f t="shared" ca="1" si="44"/>
        <v xml:space="preserve"> </v>
      </c>
      <c r="BW36" s="87" t="str">
        <f t="shared" si="44"/>
        <v>WD</v>
      </c>
      <c r="BX36" s="87" t="str">
        <f t="shared" si="44"/>
        <v>WD</v>
      </c>
      <c r="BY36" s="87" t="str">
        <f t="shared" ca="1" si="44"/>
        <v xml:space="preserve"> </v>
      </c>
      <c r="BZ36" s="87" t="str">
        <f t="shared" ca="1" si="44"/>
        <v xml:space="preserve"> </v>
      </c>
      <c r="CA36" s="87" t="str">
        <f t="shared" ca="1" si="44"/>
        <v xml:space="preserve"> </v>
      </c>
      <c r="CB36" s="87" t="str">
        <f t="shared" ca="1" si="44"/>
        <v xml:space="preserve"> </v>
      </c>
      <c r="CC36" s="87" t="str">
        <f t="shared" ca="1" si="44"/>
        <v xml:space="preserve"> </v>
      </c>
      <c r="CD36" s="87" t="str">
        <f t="shared" si="44"/>
        <v>WD</v>
      </c>
      <c r="CE36" s="87" t="str">
        <f t="shared" si="44"/>
        <v>WD</v>
      </c>
      <c r="CF36" s="87" t="str">
        <f t="shared" ca="1" si="44"/>
        <v xml:space="preserve"> </v>
      </c>
      <c r="CG36" s="87" t="str">
        <f t="shared" ca="1" si="44"/>
        <v xml:space="preserve"> </v>
      </c>
      <c r="CH36" s="87" t="str">
        <f t="shared" ca="1" si="44"/>
        <v xml:space="preserve"> </v>
      </c>
      <c r="CI36" s="87" t="str">
        <f t="shared" ca="1" si="44"/>
        <v xml:space="preserve"> </v>
      </c>
      <c r="CJ36" s="87" t="str">
        <f t="shared" ca="1" si="44"/>
        <v xml:space="preserve"> </v>
      </c>
      <c r="CK36" s="87" t="str">
        <f t="shared" si="44"/>
        <v>WD</v>
      </c>
      <c r="CL36" s="87" t="str">
        <f t="shared" si="44"/>
        <v>WD</v>
      </c>
      <c r="CM36" s="87" t="str">
        <f t="shared" ca="1" si="44"/>
        <v xml:space="preserve"> </v>
      </c>
      <c r="CN36" s="87" t="str">
        <f t="shared" ca="1" si="44"/>
        <v xml:space="preserve"> </v>
      </c>
      <c r="CO36" s="87" t="str">
        <f t="shared" ca="1" si="44"/>
        <v xml:space="preserve"> </v>
      </c>
      <c r="CP36" s="87" t="str">
        <f t="shared" ca="1" si="44"/>
        <v xml:space="preserve"> </v>
      </c>
      <c r="CQ36" s="87" t="str">
        <f t="shared" ca="1" si="44"/>
        <v xml:space="preserve"> </v>
      </c>
      <c r="CR36" s="87" t="str">
        <f t="shared" si="44"/>
        <v>WD</v>
      </c>
      <c r="CS36" s="87" t="str">
        <f t="shared" si="44"/>
        <v>WD</v>
      </c>
      <c r="CT36" s="87" t="str">
        <f t="shared" ca="1" si="44"/>
        <v xml:space="preserve"> </v>
      </c>
      <c r="CU36" s="87" t="str">
        <f t="shared" ca="1" si="44"/>
        <v xml:space="preserve"> </v>
      </c>
      <c r="CV36" s="87" t="str">
        <f t="shared" ca="1" si="44"/>
        <v xml:space="preserve"> </v>
      </c>
      <c r="CW36" s="87" t="str">
        <f t="shared" ca="1" si="44"/>
        <v xml:space="preserve"> </v>
      </c>
      <c r="CX36" s="87" t="str">
        <f t="shared" ca="1" si="44"/>
        <v xml:space="preserve"> </v>
      </c>
      <c r="CY36" s="87" t="str">
        <f t="shared" si="44"/>
        <v>WD</v>
      </c>
      <c r="CZ36" s="87" t="str">
        <f t="shared" si="44"/>
        <v>WD</v>
      </c>
      <c r="DA36" s="87" t="str">
        <f t="shared" ref="DA36:DZ36" ca="1" si="45">IF($C$2=TRUE,IF($F$36="",IF(AND(OR($D$36&lt;=DA$8,$D$36&lt;DB$8),$E$36&gt;=DA$8),$H$36,IF(OR(WEEKDAY(DA$8)=1,WEEKDAY(DA$8)=7),"WD"," ")),IF(AND(OR($D$36&lt;=DA$8,$D$36&lt;DB$8),$F$36&gt;=DA$8),"C",IF(OR(WEEKDAY(DA$8)=1,WEEKDAY(DA$8)=7),"WD"," "))),IF(OR(WEEKDAY(DA$8)=1,WEEKDAY(DA$8)=7),"WD",IF($F$36="",IF(AND(OR($D$36&lt;=DA$8,$D$36&lt;DB$8),$E$36&gt;=DA$8),$H$36," "),IF(AND(OR($D$36&lt;=DA$8,$D$36&lt;DB$8),$F$36&gt;=DA$8),"C"," "))))</f>
        <v xml:space="preserve"> </v>
      </c>
      <c r="DB36" s="87" t="str">
        <f t="shared" ca="1" si="45"/>
        <v xml:space="preserve"> </v>
      </c>
      <c r="DC36" s="87" t="str">
        <f t="shared" ca="1" si="45"/>
        <v xml:space="preserve"> </v>
      </c>
      <c r="DD36" s="87" t="str">
        <f t="shared" ca="1" si="45"/>
        <v xml:space="preserve"> </v>
      </c>
      <c r="DE36" s="87" t="str">
        <f t="shared" ca="1" si="45"/>
        <v xml:space="preserve"> </v>
      </c>
      <c r="DF36" s="87" t="str">
        <f t="shared" si="45"/>
        <v>WD</v>
      </c>
      <c r="DG36" s="87" t="str">
        <f t="shared" si="45"/>
        <v>WD</v>
      </c>
      <c r="DH36" s="87" t="str">
        <f t="shared" ca="1" si="45"/>
        <v xml:space="preserve"> </v>
      </c>
      <c r="DI36" s="87" t="str">
        <f t="shared" ca="1" si="45"/>
        <v xml:space="preserve"> </v>
      </c>
      <c r="DJ36" s="87" t="str">
        <f t="shared" ca="1" si="45"/>
        <v xml:space="preserve"> </v>
      </c>
      <c r="DK36" s="87" t="str">
        <f t="shared" ca="1" si="45"/>
        <v xml:space="preserve"> </v>
      </c>
      <c r="DL36" s="87" t="str">
        <f t="shared" ca="1" si="45"/>
        <v xml:space="preserve"> </v>
      </c>
      <c r="DM36" s="87" t="str">
        <f t="shared" si="45"/>
        <v>WD</v>
      </c>
      <c r="DN36" s="87" t="str">
        <f t="shared" si="45"/>
        <v>WD</v>
      </c>
      <c r="DO36" s="87" t="str">
        <f t="shared" ca="1" si="45"/>
        <v xml:space="preserve"> </v>
      </c>
      <c r="DP36" s="87" t="str">
        <f t="shared" ca="1" si="45"/>
        <v xml:space="preserve"> </v>
      </c>
      <c r="DQ36" s="87" t="str">
        <f t="shared" ca="1" si="45"/>
        <v xml:space="preserve"> </v>
      </c>
      <c r="DR36" s="87" t="str">
        <f t="shared" ca="1" si="45"/>
        <v xml:space="preserve"> </v>
      </c>
      <c r="DS36" s="87" t="str">
        <f t="shared" ca="1" si="45"/>
        <v xml:space="preserve"> </v>
      </c>
      <c r="DT36" s="87" t="str">
        <f t="shared" si="45"/>
        <v>WD</v>
      </c>
      <c r="DU36" s="87" t="str">
        <f t="shared" si="45"/>
        <v>WD</v>
      </c>
      <c r="DV36" s="87" t="str">
        <f t="shared" ca="1" si="45"/>
        <v xml:space="preserve"> </v>
      </c>
      <c r="DW36" s="87" t="str">
        <f t="shared" ca="1" si="45"/>
        <v xml:space="preserve"> </v>
      </c>
      <c r="DX36" s="87" t="str">
        <f t="shared" ca="1" si="45"/>
        <v xml:space="preserve"> </v>
      </c>
      <c r="DY36" s="87" t="str">
        <f t="shared" ca="1" si="45"/>
        <v xml:space="preserve"> </v>
      </c>
      <c r="DZ36" s="87" t="str">
        <f t="shared" ca="1" si="45"/>
        <v xml:space="preserve"> </v>
      </c>
    </row>
    <row r="37" spans="1:130" s="74" customFormat="1" ht="1.2" customHeight="1" x14ac:dyDescent="0.3">
      <c r="A37" s="96"/>
      <c r="B37" s="96"/>
      <c r="C37" s="96"/>
      <c r="D37" s="97"/>
      <c r="E37" s="97"/>
      <c r="F37" s="97"/>
      <c r="G37" s="98" t="str">
        <f ca="1">IF(AND(G36 = 100%, G38 = 100%), "100%", " ")</f>
        <v xml:space="preserve"> </v>
      </c>
      <c r="H37" s="82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</row>
    <row r="38" spans="1:130" x14ac:dyDescent="0.3">
      <c r="A38" s="96" t="str">
        <f ca="1">IF(OFFSET(Actions!B1,15,0)  = "","", OFFSET(Actions!B1,15,0) )</f>
        <v/>
      </c>
      <c r="B38" s="96" t="str">
        <f ca="1">IF(OFFSET(Actions!H1,15,0) = "","", OFFSET(Actions!H1,15,0))</f>
        <v/>
      </c>
      <c r="C38" s="96" t="str">
        <f ca="1">IF(OFFSET(Actions!C1,15,0)  = "","", OFFSET(Actions!C1,15,0) )</f>
        <v/>
      </c>
      <c r="D38" s="97" t="str">
        <f ca="1">IF(OFFSET(Actions!I$1,15,0) = 0/1/1900,"",IFERROR(DATEVALUE(MID(OFFSET(Actions!I$1,15,0), 5,8 )), OFFSET(Actions!I$1,15,0)))</f>
        <v/>
      </c>
      <c r="E38" s="97" t="str">
        <f ca="1">IF(OFFSET(Actions!J$1,15,0) = 0/1/1900,"",IFERROR(DATEVALUE(MID(OFFSET(Actions!J$1,15,0), 5,8 )), OFFSET(Actions!J$1,15,0)))</f>
        <v/>
      </c>
      <c r="F38" s="97" t="str">
        <f ca="1">IF(OFFSET(Actions!K$1,15,0) = 0/1/1900,"",IFERROR(DATEVALUE(MID(OFFSET(Actions!K$1,15,0), 5,8 )), OFFSET(Actions!K$1,15,0)))</f>
        <v/>
      </c>
      <c r="G38" s="98" t="str">
        <f ca="1">IF(OFFSET(Actions!G1,15,0)  = "","", OFFSET(Actions!G1,15,0) )</f>
        <v/>
      </c>
      <c r="H38" s="82" t="str">
        <f ca="1">IF(OFFSET(Actions!E1,15,0)  = "","", OFFSET(Actions!E1,15,0) )</f>
        <v/>
      </c>
      <c r="I38" s="87" t="str">
        <f t="shared" ref="I38:AN38" ca="1" si="46">IF($C$2=TRUE,IF($F$38="",IF(AND(OR($D$38&lt;=I$8,$D$38&lt;J$8),$E$38&gt;=I$8),$H$38,IF(OR(WEEKDAY(I$8)=1,WEEKDAY(I$8)=7),"WD"," ")),IF(AND(OR($D$38&lt;=I$8,$D$38&lt;J$8),$F$38&gt;=I$8),"C",IF(OR(WEEKDAY(I$8)=1,WEEKDAY(I$8)=7),"WD"," "))),IF(OR(WEEKDAY(I$8)=1,WEEKDAY(I$8)=7),"WD",IF($F$38="",IF(AND(OR($D$38&lt;=I$8,$D$38&lt;J$8),$E$38&gt;=I$8),$H$38," "),IF(AND(OR($D$38&lt;=I$8,$D$38&lt;J$8),$F$38&gt;=I$8),"C"," "))))</f>
        <v xml:space="preserve"> </v>
      </c>
      <c r="J38" s="87" t="str">
        <f t="shared" ca="1" si="46"/>
        <v xml:space="preserve"> </v>
      </c>
      <c r="K38" s="87" t="str">
        <f t="shared" ca="1" si="46"/>
        <v xml:space="preserve"> </v>
      </c>
      <c r="L38" s="87" t="str">
        <f t="shared" si="46"/>
        <v>WD</v>
      </c>
      <c r="M38" s="87" t="str">
        <f t="shared" si="46"/>
        <v>WD</v>
      </c>
      <c r="N38" s="87" t="str">
        <f t="shared" ca="1" si="46"/>
        <v xml:space="preserve"> </v>
      </c>
      <c r="O38" s="87" t="str">
        <f t="shared" ca="1" si="46"/>
        <v xml:space="preserve"> </v>
      </c>
      <c r="P38" s="87" t="str">
        <f t="shared" ca="1" si="46"/>
        <v xml:space="preserve"> </v>
      </c>
      <c r="Q38" s="87" t="str">
        <f t="shared" ca="1" si="46"/>
        <v xml:space="preserve"> </v>
      </c>
      <c r="R38" s="87" t="str">
        <f t="shared" ca="1" si="46"/>
        <v xml:space="preserve"> </v>
      </c>
      <c r="S38" s="87" t="str">
        <f t="shared" si="46"/>
        <v>WD</v>
      </c>
      <c r="T38" s="87" t="str">
        <f t="shared" si="46"/>
        <v>WD</v>
      </c>
      <c r="U38" s="87" t="str">
        <f t="shared" ca="1" si="46"/>
        <v xml:space="preserve"> </v>
      </c>
      <c r="V38" s="87" t="str">
        <f t="shared" ca="1" si="46"/>
        <v xml:space="preserve"> </v>
      </c>
      <c r="W38" s="87" t="str">
        <f t="shared" ca="1" si="46"/>
        <v xml:space="preserve"> </v>
      </c>
      <c r="X38" s="87" t="str">
        <f t="shared" ca="1" si="46"/>
        <v xml:space="preserve"> </v>
      </c>
      <c r="Y38" s="87" t="str">
        <f t="shared" ca="1" si="46"/>
        <v xml:space="preserve"> </v>
      </c>
      <c r="Z38" s="87" t="str">
        <f t="shared" si="46"/>
        <v>WD</v>
      </c>
      <c r="AA38" s="87" t="str">
        <f t="shared" si="46"/>
        <v>WD</v>
      </c>
      <c r="AB38" s="87" t="str">
        <f t="shared" ca="1" si="46"/>
        <v xml:space="preserve"> </v>
      </c>
      <c r="AC38" s="87" t="str">
        <f t="shared" ca="1" si="46"/>
        <v xml:space="preserve"> </v>
      </c>
      <c r="AD38" s="87" t="str">
        <f t="shared" ca="1" si="46"/>
        <v xml:space="preserve"> </v>
      </c>
      <c r="AE38" s="87" t="str">
        <f t="shared" ca="1" si="46"/>
        <v xml:space="preserve"> </v>
      </c>
      <c r="AF38" s="87" t="str">
        <f t="shared" ca="1" si="46"/>
        <v xml:space="preserve"> </v>
      </c>
      <c r="AG38" s="87" t="str">
        <f t="shared" si="46"/>
        <v>WD</v>
      </c>
      <c r="AH38" s="87" t="str">
        <f t="shared" si="46"/>
        <v>WD</v>
      </c>
      <c r="AI38" s="87" t="str">
        <f t="shared" ca="1" si="46"/>
        <v xml:space="preserve"> </v>
      </c>
      <c r="AJ38" s="87" t="str">
        <f t="shared" ca="1" si="46"/>
        <v xml:space="preserve"> </v>
      </c>
      <c r="AK38" s="87" t="str">
        <f t="shared" ca="1" si="46"/>
        <v xml:space="preserve"> </v>
      </c>
      <c r="AL38" s="87" t="str">
        <f t="shared" ca="1" si="46"/>
        <v xml:space="preserve"> </v>
      </c>
      <c r="AM38" s="87" t="str">
        <f t="shared" ca="1" si="46"/>
        <v xml:space="preserve"> </v>
      </c>
      <c r="AN38" s="87" t="str">
        <f t="shared" si="46"/>
        <v>WD</v>
      </c>
      <c r="AO38" s="87" t="str">
        <f t="shared" ref="AO38:BT38" si="47">IF($C$2=TRUE,IF($F$38="",IF(AND(OR($D$38&lt;=AO$8,$D$38&lt;AP$8),$E$38&gt;=AO$8),$H$38,IF(OR(WEEKDAY(AO$8)=1,WEEKDAY(AO$8)=7),"WD"," ")),IF(AND(OR($D$38&lt;=AO$8,$D$38&lt;AP$8),$F$38&gt;=AO$8),"C",IF(OR(WEEKDAY(AO$8)=1,WEEKDAY(AO$8)=7),"WD"," "))),IF(OR(WEEKDAY(AO$8)=1,WEEKDAY(AO$8)=7),"WD",IF($F$38="",IF(AND(OR($D$38&lt;=AO$8,$D$38&lt;AP$8),$E$38&gt;=AO$8),$H$38," "),IF(AND(OR($D$38&lt;=AO$8,$D$38&lt;AP$8),$F$38&gt;=AO$8),"C"," "))))</f>
        <v>WD</v>
      </c>
      <c r="AP38" s="87" t="str">
        <f t="shared" ca="1" si="47"/>
        <v xml:space="preserve"> </v>
      </c>
      <c r="AQ38" s="87" t="str">
        <f t="shared" ca="1" si="47"/>
        <v xml:space="preserve"> </v>
      </c>
      <c r="AR38" s="87" t="str">
        <f t="shared" ca="1" si="47"/>
        <v xml:space="preserve"> </v>
      </c>
      <c r="AS38" s="87" t="str">
        <f t="shared" ca="1" si="47"/>
        <v xml:space="preserve"> </v>
      </c>
      <c r="AT38" s="87" t="str">
        <f t="shared" ca="1" si="47"/>
        <v xml:space="preserve"> </v>
      </c>
      <c r="AU38" s="87" t="str">
        <f t="shared" si="47"/>
        <v>WD</v>
      </c>
      <c r="AV38" s="87" t="str">
        <f t="shared" si="47"/>
        <v>WD</v>
      </c>
      <c r="AW38" s="87" t="str">
        <f t="shared" ca="1" si="47"/>
        <v xml:space="preserve"> </v>
      </c>
      <c r="AX38" s="87" t="str">
        <f t="shared" ca="1" si="47"/>
        <v xml:space="preserve"> </v>
      </c>
      <c r="AY38" s="87" t="str">
        <f t="shared" ca="1" si="47"/>
        <v xml:space="preserve"> </v>
      </c>
      <c r="AZ38" s="87" t="str">
        <f t="shared" ca="1" si="47"/>
        <v xml:space="preserve"> </v>
      </c>
      <c r="BA38" s="87" t="str">
        <f t="shared" ca="1" si="47"/>
        <v xml:space="preserve"> </v>
      </c>
      <c r="BB38" s="87" t="str">
        <f t="shared" si="47"/>
        <v>WD</v>
      </c>
      <c r="BC38" s="87" t="str">
        <f t="shared" si="47"/>
        <v>WD</v>
      </c>
      <c r="BD38" s="87" t="str">
        <f t="shared" ca="1" si="47"/>
        <v xml:space="preserve"> </v>
      </c>
      <c r="BE38" s="87" t="str">
        <f t="shared" ca="1" si="47"/>
        <v xml:space="preserve"> </v>
      </c>
      <c r="BF38" s="87" t="str">
        <f t="shared" ca="1" si="47"/>
        <v xml:space="preserve"> </v>
      </c>
      <c r="BG38" s="87" t="str">
        <f t="shared" ca="1" si="47"/>
        <v xml:space="preserve"> </v>
      </c>
      <c r="BH38" s="87" t="str">
        <f t="shared" ca="1" si="47"/>
        <v xml:space="preserve"> </v>
      </c>
      <c r="BI38" s="87" t="str">
        <f t="shared" si="47"/>
        <v>WD</v>
      </c>
      <c r="BJ38" s="87" t="str">
        <f t="shared" si="47"/>
        <v>WD</v>
      </c>
      <c r="BK38" s="87" t="str">
        <f t="shared" ca="1" si="47"/>
        <v xml:space="preserve"> </v>
      </c>
      <c r="BL38" s="87" t="str">
        <f t="shared" ca="1" si="47"/>
        <v xml:space="preserve"> </v>
      </c>
      <c r="BM38" s="87" t="str">
        <f t="shared" ca="1" si="47"/>
        <v xml:space="preserve"> </v>
      </c>
      <c r="BN38" s="87" t="str">
        <f t="shared" ca="1" si="47"/>
        <v xml:space="preserve"> </v>
      </c>
      <c r="BO38" s="87" t="str">
        <f t="shared" ca="1" si="47"/>
        <v xml:space="preserve"> </v>
      </c>
      <c r="BP38" s="87" t="str">
        <f t="shared" si="47"/>
        <v>WD</v>
      </c>
      <c r="BQ38" s="87" t="str">
        <f t="shared" si="47"/>
        <v>WD</v>
      </c>
      <c r="BR38" s="87" t="str">
        <f t="shared" ca="1" si="47"/>
        <v xml:space="preserve"> </v>
      </c>
      <c r="BS38" s="87" t="str">
        <f t="shared" ca="1" si="47"/>
        <v xml:space="preserve"> </v>
      </c>
      <c r="BT38" s="87" t="str">
        <f t="shared" ca="1" si="47"/>
        <v xml:space="preserve"> </v>
      </c>
      <c r="BU38" s="87" t="str">
        <f t="shared" ref="BU38:CZ38" ca="1" si="48">IF($C$2=TRUE,IF($F$38="",IF(AND(OR($D$38&lt;=BU$8,$D$38&lt;BV$8),$E$38&gt;=BU$8),$H$38,IF(OR(WEEKDAY(BU$8)=1,WEEKDAY(BU$8)=7),"WD"," ")),IF(AND(OR($D$38&lt;=BU$8,$D$38&lt;BV$8),$F$38&gt;=BU$8),"C",IF(OR(WEEKDAY(BU$8)=1,WEEKDAY(BU$8)=7),"WD"," "))),IF(OR(WEEKDAY(BU$8)=1,WEEKDAY(BU$8)=7),"WD",IF($F$38="",IF(AND(OR($D$38&lt;=BU$8,$D$38&lt;BV$8),$E$38&gt;=BU$8),$H$38," "),IF(AND(OR($D$38&lt;=BU$8,$D$38&lt;BV$8),$F$38&gt;=BU$8),"C"," "))))</f>
        <v xml:space="preserve"> </v>
      </c>
      <c r="BV38" s="87" t="str">
        <f t="shared" ca="1" si="48"/>
        <v xml:space="preserve"> </v>
      </c>
      <c r="BW38" s="87" t="str">
        <f t="shared" si="48"/>
        <v>WD</v>
      </c>
      <c r="BX38" s="87" t="str">
        <f t="shared" si="48"/>
        <v>WD</v>
      </c>
      <c r="BY38" s="87" t="str">
        <f t="shared" ca="1" si="48"/>
        <v xml:space="preserve"> </v>
      </c>
      <c r="BZ38" s="87" t="str">
        <f t="shared" ca="1" si="48"/>
        <v xml:space="preserve"> </v>
      </c>
      <c r="CA38" s="87" t="str">
        <f t="shared" ca="1" si="48"/>
        <v xml:space="preserve"> </v>
      </c>
      <c r="CB38" s="87" t="str">
        <f t="shared" ca="1" si="48"/>
        <v xml:space="preserve"> </v>
      </c>
      <c r="CC38" s="87" t="str">
        <f t="shared" ca="1" si="48"/>
        <v xml:space="preserve"> </v>
      </c>
      <c r="CD38" s="87" t="str">
        <f t="shared" si="48"/>
        <v>WD</v>
      </c>
      <c r="CE38" s="87" t="str">
        <f t="shared" si="48"/>
        <v>WD</v>
      </c>
      <c r="CF38" s="87" t="str">
        <f t="shared" ca="1" si="48"/>
        <v xml:space="preserve"> </v>
      </c>
      <c r="CG38" s="87" t="str">
        <f t="shared" ca="1" si="48"/>
        <v xml:space="preserve"> </v>
      </c>
      <c r="CH38" s="87" t="str">
        <f t="shared" ca="1" si="48"/>
        <v xml:space="preserve"> </v>
      </c>
      <c r="CI38" s="87" t="str">
        <f t="shared" ca="1" si="48"/>
        <v xml:space="preserve"> </v>
      </c>
      <c r="CJ38" s="87" t="str">
        <f t="shared" ca="1" si="48"/>
        <v xml:space="preserve"> </v>
      </c>
      <c r="CK38" s="87" t="str">
        <f t="shared" si="48"/>
        <v>WD</v>
      </c>
      <c r="CL38" s="87" t="str">
        <f t="shared" si="48"/>
        <v>WD</v>
      </c>
      <c r="CM38" s="87" t="str">
        <f t="shared" ca="1" si="48"/>
        <v xml:space="preserve"> </v>
      </c>
      <c r="CN38" s="87" t="str">
        <f t="shared" ca="1" si="48"/>
        <v xml:space="preserve"> </v>
      </c>
      <c r="CO38" s="87" t="str">
        <f t="shared" ca="1" si="48"/>
        <v xml:space="preserve"> </v>
      </c>
      <c r="CP38" s="87" t="str">
        <f t="shared" ca="1" si="48"/>
        <v xml:space="preserve"> </v>
      </c>
      <c r="CQ38" s="87" t="str">
        <f t="shared" ca="1" si="48"/>
        <v xml:space="preserve"> </v>
      </c>
      <c r="CR38" s="87" t="str">
        <f t="shared" si="48"/>
        <v>WD</v>
      </c>
      <c r="CS38" s="87" t="str">
        <f t="shared" si="48"/>
        <v>WD</v>
      </c>
      <c r="CT38" s="87" t="str">
        <f t="shared" ca="1" si="48"/>
        <v xml:space="preserve"> </v>
      </c>
      <c r="CU38" s="87" t="str">
        <f t="shared" ca="1" si="48"/>
        <v xml:space="preserve"> </v>
      </c>
      <c r="CV38" s="87" t="str">
        <f t="shared" ca="1" si="48"/>
        <v xml:space="preserve"> </v>
      </c>
      <c r="CW38" s="87" t="str">
        <f t="shared" ca="1" si="48"/>
        <v xml:space="preserve"> </v>
      </c>
      <c r="CX38" s="87" t="str">
        <f t="shared" ca="1" si="48"/>
        <v xml:space="preserve"> </v>
      </c>
      <c r="CY38" s="87" t="str">
        <f t="shared" si="48"/>
        <v>WD</v>
      </c>
      <c r="CZ38" s="87" t="str">
        <f t="shared" si="48"/>
        <v>WD</v>
      </c>
      <c r="DA38" s="87" t="str">
        <f t="shared" ref="DA38:DZ38" ca="1" si="49">IF($C$2=TRUE,IF($F$38="",IF(AND(OR($D$38&lt;=DA$8,$D$38&lt;DB$8),$E$38&gt;=DA$8),$H$38,IF(OR(WEEKDAY(DA$8)=1,WEEKDAY(DA$8)=7),"WD"," ")),IF(AND(OR($D$38&lt;=DA$8,$D$38&lt;DB$8),$F$38&gt;=DA$8),"C",IF(OR(WEEKDAY(DA$8)=1,WEEKDAY(DA$8)=7),"WD"," "))),IF(OR(WEEKDAY(DA$8)=1,WEEKDAY(DA$8)=7),"WD",IF($F$38="",IF(AND(OR($D$38&lt;=DA$8,$D$38&lt;DB$8),$E$38&gt;=DA$8),$H$38," "),IF(AND(OR($D$38&lt;=DA$8,$D$38&lt;DB$8),$F$38&gt;=DA$8),"C"," "))))</f>
        <v xml:space="preserve"> </v>
      </c>
      <c r="DB38" s="87" t="str">
        <f t="shared" ca="1" si="49"/>
        <v xml:space="preserve"> </v>
      </c>
      <c r="DC38" s="87" t="str">
        <f t="shared" ca="1" si="49"/>
        <v xml:space="preserve"> </v>
      </c>
      <c r="DD38" s="87" t="str">
        <f t="shared" ca="1" si="49"/>
        <v xml:space="preserve"> </v>
      </c>
      <c r="DE38" s="87" t="str">
        <f t="shared" ca="1" si="49"/>
        <v xml:space="preserve"> </v>
      </c>
      <c r="DF38" s="87" t="str">
        <f t="shared" si="49"/>
        <v>WD</v>
      </c>
      <c r="DG38" s="87" t="str">
        <f t="shared" si="49"/>
        <v>WD</v>
      </c>
      <c r="DH38" s="87" t="str">
        <f t="shared" ca="1" si="49"/>
        <v xml:space="preserve"> </v>
      </c>
      <c r="DI38" s="87" t="str">
        <f t="shared" ca="1" si="49"/>
        <v xml:space="preserve"> </v>
      </c>
      <c r="DJ38" s="87" t="str">
        <f t="shared" ca="1" si="49"/>
        <v xml:space="preserve"> </v>
      </c>
      <c r="DK38" s="87" t="str">
        <f t="shared" ca="1" si="49"/>
        <v xml:space="preserve"> </v>
      </c>
      <c r="DL38" s="87" t="str">
        <f t="shared" ca="1" si="49"/>
        <v xml:space="preserve"> </v>
      </c>
      <c r="DM38" s="87" t="str">
        <f t="shared" si="49"/>
        <v>WD</v>
      </c>
      <c r="DN38" s="87" t="str">
        <f t="shared" si="49"/>
        <v>WD</v>
      </c>
      <c r="DO38" s="87" t="str">
        <f t="shared" ca="1" si="49"/>
        <v xml:space="preserve"> </v>
      </c>
      <c r="DP38" s="87" t="str">
        <f t="shared" ca="1" si="49"/>
        <v xml:space="preserve"> </v>
      </c>
      <c r="DQ38" s="87" t="str">
        <f t="shared" ca="1" si="49"/>
        <v xml:space="preserve"> </v>
      </c>
      <c r="DR38" s="87" t="str">
        <f t="shared" ca="1" si="49"/>
        <v xml:space="preserve"> </v>
      </c>
      <c r="DS38" s="87" t="str">
        <f t="shared" ca="1" si="49"/>
        <v xml:space="preserve"> </v>
      </c>
      <c r="DT38" s="87" t="str">
        <f t="shared" si="49"/>
        <v>WD</v>
      </c>
      <c r="DU38" s="87" t="str">
        <f t="shared" si="49"/>
        <v>WD</v>
      </c>
      <c r="DV38" s="87" t="str">
        <f t="shared" ca="1" si="49"/>
        <v xml:space="preserve"> </v>
      </c>
      <c r="DW38" s="87" t="str">
        <f t="shared" ca="1" si="49"/>
        <v xml:space="preserve"> </v>
      </c>
      <c r="DX38" s="87" t="str">
        <f t="shared" ca="1" si="49"/>
        <v xml:space="preserve"> </v>
      </c>
      <c r="DY38" s="87" t="str">
        <f t="shared" ca="1" si="49"/>
        <v xml:space="preserve"> </v>
      </c>
      <c r="DZ38" s="87" t="str">
        <f t="shared" ca="1" si="49"/>
        <v xml:space="preserve"> </v>
      </c>
    </row>
    <row r="39" spans="1:130" s="74" customFormat="1" ht="1.2" customHeight="1" x14ac:dyDescent="0.3">
      <c r="A39" s="96"/>
      <c r="B39" s="96"/>
      <c r="C39" s="96"/>
      <c r="D39" s="97"/>
      <c r="E39" s="97"/>
      <c r="F39" s="97"/>
      <c r="G39" s="98" t="str">
        <f ca="1">IF(AND(G38 = 100%, G40 = 100%), "100%", " ")</f>
        <v xml:space="preserve"> </v>
      </c>
      <c r="H39" s="82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</row>
    <row r="40" spans="1:130" x14ac:dyDescent="0.3">
      <c r="A40" s="96" t="str">
        <f ca="1">IF(OFFSET(Actions!B1,16,0)  = "","", OFFSET(Actions!B1,16,0) )</f>
        <v/>
      </c>
      <c r="B40" s="96" t="str">
        <f ca="1">IF(OFFSET(Actions!H1,16,0) = "","", OFFSET(Actions!H1,16,0))</f>
        <v/>
      </c>
      <c r="C40" s="96" t="str">
        <f ca="1">IF(OFFSET(Actions!C1,16,0)  = "","", OFFSET(Actions!C1,16,0) )</f>
        <v/>
      </c>
      <c r="D40" s="97" t="str">
        <f ca="1">IF(OFFSET(Actions!I$1,16,0) = 0/1/1900,"",IFERROR(DATEVALUE(MID(OFFSET(Actions!I$1,16,0), 5,8 )), OFFSET(Actions!I$1,16,0)))</f>
        <v/>
      </c>
      <c r="E40" s="97" t="str">
        <f ca="1">IF(OFFSET(Actions!J$1,16,0) = 0/1/1900,"",IFERROR(DATEVALUE(MID(OFFSET(Actions!J$1,16,0), 5,8 )), OFFSET(Actions!J$1,16,0)))</f>
        <v/>
      </c>
      <c r="F40" s="97" t="str">
        <f ca="1">IF(OFFSET(Actions!K$1,16,0) = 0/1/1900,"",IFERROR(DATEVALUE(MID(OFFSET(Actions!K$1,16,0), 5,8 )), OFFSET(Actions!K$1,16,0)))</f>
        <v/>
      </c>
      <c r="G40" s="98" t="str">
        <f ca="1">IF(OFFSET(Actions!G1,16,0)  = "","", OFFSET(Actions!G1,16,0) )</f>
        <v/>
      </c>
      <c r="H40" s="82" t="str">
        <f ca="1">IF(OFFSET(Actions!E1,16,0)  = "","", OFFSET(Actions!E1,16,0) )</f>
        <v/>
      </c>
      <c r="I40" s="87" t="str">
        <f t="shared" ref="I40:AN40" ca="1" si="50">IF($C$2=TRUE,IF($F$40="",IF(AND(OR($D$40&lt;=I$8,$D$40&lt;J$8),$E$40&gt;=I$8),$H$40,IF(OR(WEEKDAY(I$8)=1,WEEKDAY(I$8)=7),"WD"," ")),IF(AND(OR($D$40&lt;=I$8,$D$40&lt;J$8),$F$40&gt;=I$8),"C",IF(OR(WEEKDAY(I$8)=1,WEEKDAY(I$8)=7),"WD"," "))),IF(OR(WEEKDAY(I$8)=1,WEEKDAY(I$8)=7),"WD",IF($F$40="",IF(AND(OR($D$40&lt;=I$8,$D$40&lt;J$8),$E$40&gt;=I$8),$H$40," "),IF(AND(OR($D$40&lt;=I$8,$D$40&lt;J$8),$F$40&gt;=I$8),"C"," "))))</f>
        <v xml:space="preserve"> </v>
      </c>
      <c r="J40" s="87" t="str">
        <f t="shared" ca="1" si="50"/>
        <v xml:space="preserve"> </v>
      </c>
      <c r="K40" s="87" t="str">
        <f t="shared" ca="1" si="50"/>
        <v xml:space="preserve"> </v>
      </c>
      <c r="L40" s="87" t="str">
        <f t="shared" si="50"/>
        <v>WD</v>
      </c>
      <c r="M40" s="87" t="str">
        <f t="shared" si="50"/>
        <v>WD</v>
      </c>
      <c r="N40" s="87" t="str">
        <f t="shared" ca="1" si="50"/>
        <v xml:space="preserve"> </v>
      </c>
      <c r="O40" s="87" t="str">
        <f t="shared" ca="1" si="50"/>
        <v xml:space="preserve"> </v>
      </c>
      <c r="P40" s="87" t="str">
        <f t="shared" ca="1" si="50"/>
        <v xml:space="preserve"> </v>
      </c>
      <c r="Q40" s="87" t="str">
        <f t="shared" ca="1" si="50"/>
        <v xml:space="preserve"> </v>
      </c>
      <c r="R40" s="87" t="str">
        <f t="shared" ca="1" si="50"/>
        <v xml:space="preserve"> </v>
      </c>
      <c r="S40" s="87" t="str">
        <f t="shared" si="50"/>
        <v>WD</v>
      </c>
      <c r="T40" s="87" t="str">
        <f t="shared" si="50"/>
        <v>WD</v>
      </c>
      <c r="U40" s="87" t="str">
        <f t="shared" ca="1" si="50"/>
        <v xml:space="preserve"> </v>
      </c>
      <c r="V40" s="87" t="str">
        <f t="shared" ca="1" si="50"/>
        <v xml:space="preserve"> </v>
      </c>
      <c r="W40" s="87" t="str">
        <f t="shared" ca="1" si="50"/>
        <v xml:space="preserve"> </v>
      </c>
      <c r="X40" s="87" t="str">
        <f t="shared" ca="1" si="50"/>
        <v xml:space="preserve"> </v>
      </c>
      <c r="Y40" s="87" t="str">
        <f t="shared" ca="1" si="50"/>
        <v xml:space="preserve"> </v>
      </c>
      <c r="Z40" s="87" t="str">
        <f t="shared" si="50"/>
        <v>WD</v>
      </c>
      <c r="AA40" s="87" t="str">
        <f t="shared" si="50"/>
        <v>WD</v>
      </c>
      <c r="AB40" s="87" t="str">
        <f t="shared" ca="1" si="50"/>
        <v xml:space="preserve"> </v>
      </c>
      <c r="AC40" s="87" t="str">
        <f t="shared" ca="1" si="50"/>
        <v xml:space="preserve"> </v>
      </c>
      <c r="AD40" s="87" t="str">
        <f t="shared" ca="1" si="50"/>
        <v xml:space="preserve"> </v>
      </c>
      <c r="AE40" s="87" t="str">
        <f t="shared" ca="1" si="50"/>
        <v xml:space="preserve"> </v>
      </c>
      <c r="AF40" s="87" t="str">
        <f t="shared" ca="1" si="50"/>
        <v xml:space="preserve"> </v>
      </c>
      <c r="AG40" s="87" t="str">
        <f t="shared" si="50"/>
        <v>WD</v>
      </c>
      <c r="AH40" s="87" t="str">
        <f t="shared" si="50"/>
        <v>WD</v>
      </c>
      <c r="AI40" s="87" t="str">
        <f t="shared" ca="1" si="50"/>
        <v xml:space="preserve"> </v>
      </c>
      <c r="AJ40" s="87" t="str">
        <f t="shared" ca="1" si="50"/>
        <v xml:space="preserve"> </v>
      </c>
      <c r="AK40" s="87" t="str">
        <f t="shared" ca="1" si="50"/>
        <v xml:space="preserve"> </v>
      </c>
      <c r="AL40" s="87" t="str">
        <f t="shared" ca="1" si="50"/>
        <v xml:space="preserve"> </v>
      </c>
      <c r="AM40" s="87" t="str">
        <f t="shared" ca="1" si="50"/>
        <v xml:space="preserve"> </v>
      </c>
      <c r="AN40" s="87" t="str">
        <f t="shared" si="50"/>
        <v>WD</v>
      </c>
      <c r="AO40" s="87" t="str">
        <f t="shared" ref="AO40:BT40" si="51">IF($C$2=TRUE,IF($F$40="",IF(AND(OR($D$40&lt;=AO$8,$D$40&lt;AP$8),$E$40&gt;=AO$8),$H$40,IF(OR(WEEKDAY(AO$8)=1,WEEKDAY(AO$8)=7),"WD"," ")),IF(AND(OR($D$40&lt;=AO$8,$D$40&lt;AP$8),$F$40&gt;=AO$8),"C",IF(OR(WEEKDAY(AO$8)=1,WEEKDAY(AO$8)=7),"WD"," "))),IF(OR(WEEKDAY(AO$8)=1,WEEKDAY(AO$8)=7),"WD",IF($F$40="",IF(AND(OR($D$40&lt;=AO$8,$D$40&lt;AP$8),$E$40&gt;=AO$8),$H$40," "),IF(AND(OR($D$40&lt;=AO$8,$D$40&lt;AP$8),$F$40&gt;=AO$8),"C"," "))))</f>
        <v>WD</v>
      </c>
      <c r="AP40" s="87" t="str">
        <f t="shared" ca="1" si="51"/>
        <v xml:space="preserve"> </v>
      </c>
      <c r="AQ40" s="87" t="str">
        <f t="shared" ca="1" si="51"/>
        <v xml:space="preserve"> </v>
      </c>
      <c r="AR40" s="87" t="str">
        <f t="shared" ca="1" si="51"/>
        <v xml:space="preserve"> </v>
      </c>
      <c r="AS40" s="87" t="str">
        <f t="shared" ca="1" si="51"/>
        <v xml:space="preserve"> </v>
      </c>
      <c r="AT40" s="87" t="str">
        <f t="shared" ca="1" si="51"/>
        <v xml:space="preserve"> </v>
      </c>
      <c r="AU40" s="87" t="str">
        <f t="shared" si="51"/>
        <v>WD</v>
      </c>
      <c r="AV40" s="87" t="str">
        <f t="shared" si="51"/>
        <v>WD</v>
      </c>
      <c r="AW40" s="87" t="str">
        <f t="shared" ca="1" si="51"/>
        <v xml:space="preserve"> </v>
      </c>
      <c r="AX40" s="87" t="str">
        <f t="shared" ca="1" si="51"/>
        <v xml:space="preserve"> </v>
      </c>
      <c r="AY40" s="87" t="str">
        <f t="shared" ca="1" si="51"/>
        <v xml:space="preserve"> </v>
      </c>
      <c r="AZ40" s="87" t="str">
        <f t="shared" ca="1" si="51"/>
        <v xml:space="preserve"> </v>
      </c>
      <c r="BA40" s="87" t="str">
        <f t="shared" ca="1" si="51"/>
        <v xml:space="preserve"> </v>
      </c>
      <c r="BB40" s="87" t="str">
        <f t="shared" si="51"/>
        <v>WD</v>
      </c>
      <c r="BC40" s="87" t="str">
        <f t="shared" si="51"/>
        <v>WD</v>
      </c>
      <c r="BD40" s="87" t="str">
        <f t="shared" ca="1" si="51"/>
        <v xml:space="preserve"> </v>
      </c>
      <c r="BE40" s="87" t="str">
        <f t="shared" ca="1" si="51"/>
        <v xml:space="preserve"> </v>
      </c>
      <c r="BF40" s="87" t="str">
        <f t="shared" ca="1" si="51"/>
        <v xml:space="preserve"> </v>
      </c>
      <c r="BG40" s="87" t="str">
        <f t="shared" ca="1" si="51"/>
        <v xml:space="preserve"> </v>
      </c>
      <c r="BH40" s="87" t="str">
        <f t="shared" ca="1" si="51"/>
        <v xml:space="preserve"> </v>
      </c>
      <c r="BI40" s="87" t="str">
        <f t="shared" si="51"/>
        <v>WD</v>
      </c>
      <c r="BJ40" s="87" t="str">
        <f t="shared" si="51"/>
        <v>WD</v>
      </c>
      <c r="BK40" s="87" t="str">
        <f t="shared" ca="1" si="51"/>
        <v xml:space="preserve"> </v>
      </c>
      <c r="BL40" s="87" t="str">
        <f t="shared" ca="1" si="51"/>
        <v xml:space="preserve"> </v>
      </c>
      <c r="BM40" s="87" t="str">
        <f t="shared" ca="1" si="51"/>
        <v xml:space="preserve"> </v>
      </c>
      <c r="BN40" s="87" t="str">
        <f t="shared" ca="1" si="51"/>
        <v xml:space="preserve"> </v>
      </c>
      <c r="BO40" s="87" t="str">
        <f t="shared" ca="1" si="51"/>
        <v xml:space="preserve"> </v>
      </c>
      <c r="BP40" s="87" t="str">
        <f t="shared" si="51"/>
        <v>WD</v>
      </c>
      <c r="BQ40" s="87" t="str">
        <f t="shared" si="51"/>
        <v>WD</v>
      </c>
      <c r="BR40" s="87" t="str">
        <f t="shared" ca="1" si="51"/>
        <v xml:space="preserve"> </v>
      </c>
      <c r="BS40" s="87" t="str">
        <f t="shared" ca="1" si="51"/>
        <v xml:space="preserve"> </v>
      </c>
      <c r="BT40" s="87" t="str">
        <f t="shared" ca="1" si="51"/>
        <v xml:space="preserve"> </v>
      </c>
      <c r="BU40" s="87" t="str">
        <f t="shared" ref="BU40:CZ40" ca="1" si="52">IF($C$2=TRUE,IF($F$40="",IF(AND(OR($D$40&lt;=BU$8,$D$40&lt;BV$8),$E$40&gt;=BU$8),$H$40,IF(OR(WEEKDAY(BU$8)=1,WEEKDAY(BU$8)=7),"WD"," ")),IF(AND(OR($D$40&lt;=BU$8,$D$40&lt;BV$8),$F$40&gt;=BU$8),"C",IF(OR(WEEKDAY(BU$8)=1,WEEKDAY(BU$8)=7),"WD"," "))),IF(OR(WEEKDAY(BU$8)=1,WEEKDAY(BU$8)=7),"WD",IF($F$40="",IF(AND(OR($D$40&lt;=BU$8,$D$40&lt;BV$8),$E$40&gt;=BU$8),$H$40," "),IF(AND(OR($D$40&lt;=BU$8,$D$40&lt;BV$8),$F$40&gt;=BU$8),"C"," "))))</f>
        <v xml:space="preserve"> </v>
      </c>
      <c r="BV40" s="87" t="str">
        <f t="shared" ca="1" si="52"/>
        <v xml:space="preserve"> </v>
      </c>
      <c r="BW40" s="87" t="str">
        <f t="shared" si="52"/>
        <v>WD</v>
      </c>
      <c r="BX40" s="87" t="str">
        <f t="shared" si="52"/>
        <v>WD</v>
      </c>
      <c r="BY40" s="87" t="str">
        <f t="shared" ca="1" si="52"/>
        <v xml:space="preserve"> </v>
      </c>
      <c r="BZ40" s="87" t="str">
        <f t="shared" ca="1" si="52"/>
        <v xml:space="preserve"> </v>
      </c>
      <c r="CA40" s="87" t="str">
        <f t="shared" ca="1" si="52"/>
        <v xml:space="preserve"> </v>
      </c>
      <c r="CB40" s="87" t="str">
        <f t="shared" ca="1" si="52"/>
        <v xml:space="preserve"> </v>
      </c>
      <c r="CC40" s="87" t="str">
        <f t="shared" ca="1" si="52"/>
        <v xml:space="preserve"> </v>
      </c>
      <c r="CD40" s="87" t="str">
        <f t="shared" si="52"/>
        <v>WD</v>
      </c>
      <c r="CE40" s="87" t="str">
        <f t="shared" si="52"/>
        <v>WD</v>
      </c>
      <c r="CF40" s="87" t="str">
        <f t="shared" ca="1" si="52"/>
        <v xml:space="preserve"> </v>
      </c>
      <c r="CG40" s="87" t="str">
        <f t="shared" ca="1" si="52"/>
        <v xml:space="preserve"> </v>
      </c>
      <c r="CH40" s="87" t="str">
        <f t="shared" ca="1" si="52"/>
        <v xml:space="preserve"> </v>
      </c>
      <c r="CI40" s="87" t="str">
        <f t="shared" ca="1" si="52"/>
        <v xml:space="preserve"> </v>
      </c>
      <c r="CJ40" s="87" t="str">
        <f t="shared" ca="1" si="52"/>
        <v xml:space="preserve"> </v>
      </c>
      <c r="CK40" s="87" t="str">
        <f t="shared" si="52"/>
        <v>WD</v>
      </c>
      <c r="CL40" s="87" t="str">
        <f t="shared" si="52"/>
        <v>WD</v>
      </c>
      <c r="CM40" s="87" t="str">
        <f t="shared" ca="1" si="52"/>
        <v xml:space="preserve"> </v>
      </c>
      <c r="CN40" s="87" t="str">
        <f t="shared" ca="1" si="52"/>
        <v xml:space="preserve"> </v>
      </c>
      <c r="CO40" s="87" t="str">
        <f t="shared" ca="1" si="52"/>
        <v xml:space="preserve"> </v>
      </c>
      <c r="CP40" s="87" t="str">
        <f t="shared" ca="1" si="52"/>
        <v xml:space="preserve"> </v>
      </c>
      <c r="CQ40" s="87" t="str">
        <f t="shared" ca="1" si="52"/>
        <v xml:space="preserve"> </v>
      </c>
      <c r="CR40" s="87" t="str">
        <f t="shared" si="52"/>
        <v>WD</v>
      </c>
      <c r="CS40" s="87" t="str">
        <f t="shared" si="52"/>
        <v>WD</v>
      </c>
      <c r="CT40" s="87" t="str">
        <f t="shared" ca="1" si="52"/>
        <v xml:space="preserve"> </v>
      </c>
      <c r="CU40" s="87" t="str">
        <f t="shared" ca="1" si="52"/>
        <v xml:space="preserve"> </v>
      </c>
      <c r="CV40" s="87" t="str">
        <f t="shared" ca="1" si="52"/>
        <v xml:space="preserve"> </v>
      </c>
      <c r="CW40" s="87" t="str">
        <f t="shared" ca="1" si="52"/>
        <v xml:space="preserve"> </v>
      </c>
      <c r="CX40" s="87" t="str">
        <f t="shared" ca="1" si="52"/>
        <v xml:space="preserve"> </v>
      </c>
      <c r="CY40" s="87" t="str">
        <f t="shared" si="52"/>
        <v>WD</v>
      </c>
      <c r="CZ40" s="87" t="str">
        <f t="shared" si="52"/>
        <v>WD</v>
      </c>
      <c r="DA40" s="87" t="str">
        <f t="shared" ref="DA40:DZ40" ca="1" si="53">IF($C$2=TRUE,IF($F$40="",IF(AND(OR($D$40&lt;=DA$8,$D$40&lt;DB$8),$E$40&gt;=DA$8),$H$40,IF(OR(WEEKDAY(DA$8)=1,WEEKDAY(DA$8)=7),"WD"," ")),IF(AND(OR($D$40&lt;=DA$8,$D$40&lt;DB$8),$F$40&gt;=DA$8),"C",IF(OR(WEEKDAY(DA$8)=1,WEEKDAY(DA$8)=7),"WD"," "))),IF(OR(WEEKDAY(DA$8)=1,WEEKDAY(DA$8)=7),"WD",IF($F$40="",IF(AND(OR($D$40&lt;=DA$8,$D$40&lt;DB$8),$E$40&gt;=DA$8),$H$40," "),IF(AND(OR($D$40&lt;=DA$8,$D$40&lt;DB$8),$F$40&gt;=DA$8),"C"," "))))</f>
        <v xml:space="preserve"> </v>
      </c>
      <c r="DB40" s="87" t="str">
        <f t="shared" ca="1" si="53"/>
        <v xml:space="preserve"> </v>
      </c>
      <c r="DC40" s="87" t="str">
        <f t="shared" ca="1" si="53"/>
        <v xml:space="preserve"> </v>
      </c>
      <c r="DD40" s="87" t="str">
        <f t="shared" ca="1" si="53"/>
        <v xml:space="preserve"> </v>
      </c>
      <c r="DE40" s="87" t="str">
        <f t="shared" ca="1" si="53"/>
        <v xml:space="preserve"> </v>
      </c>
      <c r="DF40" s="87" t="str">
        <f t="shared" si="53"/>
        <v>WD</v>
      </c>
      <c r="DG40" s="87" t="str">
        <f t="shared" si="53"/>
        <v>WD</v>
      </c>
      <c r="DH40" s="87" t="str">
        <f t="shared" ca="1" si="53"/>
        <v xml:space="preserve"> </v>
      </c>
      <c r="DI40" s="87" t="str">
        <f t="shared" ca="1" si="53"/>
        <v xml:space="preserve"> </v>
      </c>
      <c r="DJ40" s="87" t="str">
        <f t="shared" ca="1" si="53"/>
        <v xml:space="preserve"> </v>
      </c>
      <c r="DK40" s="87" t="str">
        <f t="shared" ca="1" si="53"/>
        <v xml:space="preserve"> </v>
      </c>
      <c r="DL40" s="87" t="str">
        <f t="shared" ca="1" si="53"/>
        <v xml:space="preserve"> </v>
      </c>
      <c r="DM40" s="87" t="str">
        <f t="shared" si="53"/>
        <v>WD</v>
      </c>
      <c r="DN40" s="87" t="str">
        <f t="shared" si="53"/>
        <v>WD</v>
      </c>
      <c r="DO40" s="87" t="str">
        <f t="shared" ca="1" si="53"/>
        <v xml:space="preserve"> </v>
      </c>
      <c r="DP40" s="87" t="str">
        <f t="shared" ca="1" si="53"/>
        <v xml:space="preserve"> </v>
      </c>
      <c r="DQ40" s="87" t="str">
        <f t="shared" ca="1" si="53"/>
        <v xml:space="preserve"> </v>
      </c>
      <c r="DR40" s="87" t="str">
        <f t="shared" ca="1" si="53"/>
        <v xml:space="preserve"> </v>
      </c>
      <c r="DS40" s="87" t="str">
        <f t="shared" ca="1" si="53"/>
        <v xml:space="preserve"> </v>
      </c>
      <c r="DT40" s="87" t="str">
        <f t="shared" si="53"/>
        <v>WD</v>
      </c>
      <c r="DU40" s="87" t="str">
        <f t="shared" si="53"/>
        <v>WD</v>
      </c>
      <c r="DV40" s="87" t="str">
        <f t="shared" ca="1" si="53"/>
        <v xml:space="preserve"> </v>
      </c>
      <c r="DW40" s="87" t="str">
        <f t="shared" ca="1" si="53"/>
        <v xml:space="preserve"> </v>
      </c>
      <c r="DX40" s="87" t="str">
        <f t="shared" ca="1" si="53"/>
        <v xml:space="preserve"> </v>
      </c>
      <c r="DY40" s="87" t="str">
        <f t="shared" ca="1" si="53"/>
        <v xml:space="preserve"> </v>
      </c>
      <c r="DZ40" s="87" t="str">
        <f t="shared" ca="1" si="53"/>
        <v xml:space="preserve"> </v>
      </c>
    </row>
    <row r="41" spans="1:130" s="74" customFormat="1" ht="1.2" customHeight="1" x14ac:dyDescent="0.3">
      <c r="A41" s="96"/>
      <c r="B41" s="96"/>
      <c r="C41" s="96"/>
      <c r="D41" s="97"/>
      <c r="E41" s="97"/>
      <c r="F41" s="97"/>
      <c r="G41" s="98" t="str">
        <f ca="1">IF(AND(G40 = 100%, G42 = 100%), "100%", " ")</f>
        <v xml:space="preserve"> </v>
      </c>
      <c r="H41" s="82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7"/>
      <c r="DY41" s="87"/>
      <c r="DZ41" s="87"/>
    </row>
    <row r="42" spans="1:130" x14ac:dyDescent="0.3">
      <c r="A42" s="96" t="str">
        <f ca="1">IF(OFFSET(Actions!B1,17,0)  = "","", OFFSET(Actions!B1,17,0) )</f>
        <v/>
      </c>
      <c r="B42" s="96" t="str">
        <f ca="1">IF(OFFSET(Actions!H1,17,0) = "","", OFFSET(Actions!H1,17,0))</f>
        <v/>
      </c>
      <c r="C42" s="96" t="str">
        <f ca="1">IF(OFFSET(Actions!C1,17,0)  = "","", OFFSET(Actions!C1,17,0) )</f>
        <v/>
      </c>
      <c r="D42" s="97" t="str">
        <f ca="1">IF(OFFSET(Actions!I$1,17,0) = 0/1/1900,"",IFERROR(DATEVALUE(MID(OFFSET(Actions!I$1,17,0), 5,8 )), OFFSET(Actions!I$1,17,0)))</f>
        <v/>
      </c>
      <c r="E42" s="97" t="str">
        <f ca="1">IF(OFFSET(Actions!J$1,17,0) = 0/1/1900,"",IFERROR(DATEVALUE(MID(OFFSET(Actions!J$1,17,0), 5,8 )), OFFSET(Actions!J$1,17,0)))</f>
        <v/>
      </c>
      <c r="F42" s="97" t="str">
        <f ca="1">IF(OFFSET(Actions!K$1,17,0) = 0/1/1900,"",IFERROR(DATEVALUE(MID(OFFSET(Actions!K$1,17,0), 5,8 )), OFFSET(Actions!K$1,17,0)))</f>
        <v/>
      </c>
      <c r="G42" s="98" t="str">
        <f ca="1">IF(OFFSET(Actions!G1,17,0)  = "","", OFFSET(Actions!G1,17,0) )</f>
        <v/>
      </c>
      <c r="H42" s="82" t="str">
        <f ca="1">IF(OFFSET(Actions!E1,17,0)  = "","", OFFSET(Actions!E1,17,0) )</f>
        <v/>
      </c>
      <c r="I42" s="87" t="str">
        <f t="shared" ref="I42:AN42" ca="1" si="54">IF($C$2=TRUE,IF($F$42="",IF(AND(OR($D$42&lt;=I$8,$D$42&lt;J$8),$E$42&gt;=I$8),$H$42,IF(OR(WEEKDAY(I$8)=1,WEEKDAY(I$8)=7),"WD"," ")),IF(AND(OR($D$42&lt;=I$8,$D$42&lt;J$8),$F$42&gt;=I$8),"C",IF(OR(WEEKDAY(I$8)=1,WEEKDAY(I$8)=7),"WD"," "))),IF(OR(WEEKDAY(I$8)=1,WEEKDAY(I$8)=7),"WD",IF($F$42="",IF(AND(OR($D$42&lt;=I$8,$D$42&lt;J$8),$E$42&gt;=I$8),$H$42," "),IF(AND(OR($D$42&lt;=I$8,$D$42&lt;J$8),$F$42&gt;=I$8),"C"," "))))</f>
        <v xml:space="preserve"> </v>
      </c>
      <c r="J42" s="87" t="str">
        <f t="shared" ca="1" si="54"/>
        <v xml:space="preserve"> </v>
      </c>
      <c r="K42" s="87" t="str">
        <f t="shared" ca="1" si="54"/>
        <v xml:space="preserve"> </v>
      </c>
      <c r="L42" s="87" t="str">
        <f t="shared" si="54"/>
        <v>WD</v>
      </c>
      <c r="M42" s="87" t="str">
        <f t="shared" si="54"/>
        <v>WD</v>
      </c>
      <c r="N42" s="87" t="str">
        <f t="shared" ca="1" si="54"/>
        <v xml:space="preserve"> </v>
      </c>
      <c r="O42" s="87" t="str">
        <f t="shared" ca="1" si="54"/>
        <v xml:space="preserve"> </v>
      </c>
      <c r="P42" s="87" t="str">
        <f t="shared" ca="1" si="54"/>
        <v xml:space="preserve"> </v>
      </c>
      <c r="Q42" s="87" t="str">
        <f t="shared" ca="1" si="54"/>
        <v xml:space="preserve"> </v>
      </c>
      <c r="R42" s="87" t="str">
        <f t="shared" ca="1" si="54"/>
        <v xml:space="preserve"> </v>
      </c>
      <c r="S42" s="87" t="str">
        <f t="shared" si="54"/>
        <v>WD</v>
      </c>
      <c r="T42" s="87" t="str">
        <f t="shared" si="54"/>
        <v>WD</v>
      </c>
      <c r="U42" s="87" t="str">
        <f t="shared" ca="1" si="54"/>
        <v xml:space="preserve"> </v>
      </c>
      <c r="V42" s="87" t="str">
        <f t="shared" ca="1" si="54"/>
        <v xml:space="preserve"> </v>
      </c>
      <c r="W42" s="87" t="str">
        <f t="shared" ca="1" si="54"/>
        <v xml:space="preserve"> </v>
      </c>
      <c r="X42" s="87" t="str">
        <f t="shared" ca="1" si="54"/>
        <v xml:space="preserve"> </v>
      </c>
      <c r="Y42" s="87" t="str">
        <f t="shared" ca="1" si="54"/>
        <v xml:space="preserve"> </v>
      </c>
      <c r="Z42" s="87" t="str">
        <f t="shared" si="54"/>
        <v>WD</v>
      </c>
      <c r="AA42" s="87" t="str">
        <f t="shared" si="54"/>
        <v>WD</v>
      </c>
      <c r="AB42" s="87" t="str">
        <f t="shared" ca="1" si="54"/>
        <v xml:space="preserve"> </v>
      </c>
      <c r="AC42" s="87" t="str">
        <f t="shared" ca="1" si="54"/>
        <v xml:space="preserve"> </v>
      </c>
      <c r="AD42" s="87" t="str">
        <f t="shared" ca="1" si="54"/>
        <v xml:space="preserve"> </v>
      </c>
      <c r="AE42" s="87" t="str">
        <f t="shared" ca="1" si="54"/>
        <v xml:space="preserve"> </v>
      </c>
      <c r="AF42" s="87" t="str">
        <f t="shared" ca="1" si="54"/>
        <v xml:space="preserve"> </v>
      </c>
      <c r="AG42" s="87" t="str">
        <f t="shared" si="54"/>
        <v>WD</v>
      </c>
      <c r="AH42" s="87" t="str">
        <f t="shared" si="54"/>
        <v>WD</v>
      </c>
      <c r="AI42" s="87" t="str">
        <f t="shared" ca="1" si="54"/>
        <v xml:space="preserve"> </v>
      </c>
      <c r="AJ42" s="87" t="str">
        <f t="shared" ca="1" si="54"/>
        <v xml:space="preserve"> </v>
      </c>
      <c r="AK42" s="87" t="str">
        <f t="shared" ca="1" si="54"/>
        <v xml:space="preserve"> </v>
      </c>
      <c r="AL42" s="87" t="str">
        <f t="shared" ca="1" si="54"/>
        <v xml:space="preserve"> </v>
      </c>
      <c r="AM42" s="87" t="str">
        <f t="shared" ca="1" si="54"/>
        <v xml:space="preserve"> </v>
      </c>
      <c r="AN42" s="87" t="str">
        <f t="shared" si="54"/>
        <v>WD</v>
      </c>
      <c r="AO42" s="87" t="str">
        <f t="shared" ref="AO42:BT42" si="55">IF($C$2=TRUE,IF($F$42="",IF(AND(OR($D$42&lt;=AO$8,$D$42&lt;AP$8),$E$42&gt;=AO$8),$H$42,IF(OR(WEEKDAY(AO$8)=1,WEEKDAY(AO$8)=7),"WD"," ")),IF(AND(OR($D$42&lt;=AO$8,$D$42&lt;AP$8),$F$42&gt;=AO$8),"C",IF(OR(WEEKDAY(AO$8)=1,WEEKDAY(AO$8)=7),"WD"," "))),IF(OR(WEEKDAY(AO$8)=1,WEEKDAY(AO$8)=7),"WD",IF($F$42="",IF(AND(OR($D$42&lt;=AO$8,$D$42&lt;AP$8),$E$42&gt;=AO$8),$H$42," "),IF(AND(OR($D$42&lt;=AO$8,$D$42&lt;AP$8),$F$42&gt;=AO$8),"C"," "))))</f>
        <v>WD</v>
      </c>
      <c r="AP42" s="87" t="str">
        <f t="shared" ca="1" si="55"/>
        <v xml:space="preserve"> </v>
      </c>
      <c r="AQ42" s="87" t="str">
        <f t="shared" ca="1" si="55"/>
        <v xml:space="preserve"> </v>
      </c>
      <c r="AR42" s="87" t="str">
        <f t="shared" ca="1" si="55"/>
        <v xml:space="preserve"> </v>
      </c>
      <c r="AS42" s="87" t="str">
        <f t="shared" ca="1" si="55"/>
        <v xml:space="preserve"> </v>
      </c>
      <c r="AT42" s="87" t="str">
        <f t="shared" ca="1" si="55"/>
        <v xml:space="preserve"> </v>
      </c>
      <c r="AU42" s="87" t="str">
        <f t="shared" si="55"/>
        <v>WD</v>
      </c>
      <c r="AV42" s="87" t="str">
        <f t="shared" si="55"/>
        <v>WD</v>
      </c>
      <c r="AW42" s="87" t="str">
        <f t="shared" ca="1" si="55"/>
        <v xml:space="preserve"> </v>
      </c>
      <c r="AX42" s="87" t="str">
        <f t="shared" ca="1" si="55"/>
        <v xml:space="preserve"> </v>
      </c>
      <c r="AY42" s="87" t="str">
        <f t="shared" ca="1" si="55"/>
        <v xml:space="preserve"> </v>
      </c>
      <c r="AZ42" s="87" t="str">
        <f t="shared" ca="1" si="55"/>
        <v xml:space="preserve"> </v>
      </c>
      <c r="BA42" s="87" t="str">
        <f t="shared" ca="1" si="55"/>
        <v xml:space="preserve"> </v>
      </c>
      <c r="BB42" s="87" t="str">
        <f t="shared" si="55"/>
        <v>WD</v>
      </c>
      <c r="BC42" s="87" t="str">
        <f t="shared" si="55"/>
        <v>WD</v>
      </c>
      <c r="BD42" s="87" t="str">
        <f t="shared" ca="1" si="55"/>
        <v xml:space="preserve"> </v>
      </c>
      <c r="BE42" s="87" t="str">
        <f t="shared" ca="1" si="55"/>
        <v xml:space="preserve"> </v>
      </c>
      <c r="BF42" s="87" t="str">
        <f t="shared" ca="1" si="55"/>
        <v xml:space="preserve"> </v>
      </c>
      <c r="BG42" s="87" t="str">
        <f t="shared" ca="1" si="55"/>
        <v xml:space="preserve"> </v>
      </c>
      <c r="BH42" s="87" t="str">
        <f t="shared" ca="1" si="55"/>
        <v xml:space="preserve"> </v>
      </c>
      <c r="BI42" s="87" t="str">
        <f t="shared" si="55"/>
        <v>WD</v>
      </c>
      <c r="BJ42" s="87" t="str">
        <f t="shared" si="55"/>
        <v>WD</v>
      </c>
      <c r="BK42" s="87" t="str">
        <f t="shared" ca="1" si="55"/>
        <v xml:space="preserve"> </v>
      </c>
      <c r="BL42" s="87" t="str">
        <f t="shared" ca="1" si="55"/>
        <v xml:space="preserve"> </v>
      </c>
      <c r="BM42" s="87" t="str">
        <f t="shared" ca="1" si="55"/>
        <v xml:space="preserve"> </v>
      </c>
      <c r="BN42" s="87" t="str">
        <f t="shared" ca="1" si="55"/>
        <v xml:space="preserve"> </v>
      </c>
      <c r="BO42" s="87" t="str">
        <f t="shared" ca="1" si="55"/>
        <v xml:space="preserve"> </v>
      </c>
      <c r="BP42" s="87" t="str">
        <f t="shared" si="55"/>
        <v>WD</v>
      </c>
      <c r="BQ42" s="87" t="str">
        <f t="shared" si="55"/>
        <v>WD</v>
      </c>
      <c r="BR42" s="87" t="str">
        <f t="shared" ca="1" si="55"/>
        <v xml:space="preserve"> </v>
      </c>
      <c r="BS42" s="87" t="str">
        <f t="shared" ca="1" si="55"/>
        <v xml:space="preserve"> </v>
      </c>
      <c r="BT42" s="87" t="str">
        <f t="shared" ca="1" si="55"/>
        <v xml:space="preserve"> </v>
      </c>
      <c r="BU42" s="87" t="str">
        <f t="shared" ref="BU42:CZ42" ca="1" si="56">IF($C$2=TRUE,IF($F$42="",IF(AND(OR($D$42&lt;=BU$8,$D$42&lt;BV$8),$E$42&gt;=BU$8),$H$42,IF(OR(WEEKDAY(BU$8)=1,WEEKDAY(BU$8)=7),"WD"," ")),IF(AND(OR($D$42&lt;=BU$8,$D$42&lt;BV$8),$F$42&gt;=BU$8),"C",IF(OR(WEEKDAY(BU$8)=1,WEEKDAY(BU$8)=7),"WD"," "))),IF(OR(WEEKDAY(BU$8)=1,WEEKDAY(BU$8)=7),"WD",IF($F$42="",IF(AND(OR($D$42&lt;=BU$8,$D$42&lt;BV$8),$E$42&gt;=BU$8),$H$42," "),IF(AND(OR($D$42&lt;=BU$8,$D$42&lt;BV$8),$F$42&gt;=BU$8),"C"," "))))</f>
        <v xml:space="preserve"> </v>
      </c>
      <c r="BV42" s="87" t="str">
        <f t="shared" ca="1" si="56"/>
        <v xml:space="preserve"> </v>
      </c>
      <c r="BW42" s="87" t="str">
        <f t="shared" si="56"/>
        <v>WD</v>
      </c>
      <c r="BX42" s="87" t="str">
        <f t="shared" si="56"/>
        <v>WD</v>
      </c>
      <c r="BY42" s="87" t="str">
        <f t="shared" ca="1" si="56"/>
        <v xml:space="preserve"> </v>
      </c>
      <c r="BZ42" s="87" t="str">
        <f t="shared" ca="1" si="56"/>
        <v xml:space="preserve"> </v>
      </c>
      <c r="CA42" s="87" t="str">
        <f t="shared" ca="1" si="56"/>
        <v xml:space="preserve"> </v>
      </c>
      <c r="CB42" s="87" t="str">
        <f t="shared" ca="1" si="56"/>
        <v xml:space="preserve"> </v>
      </c>
      <c r="CC42" s="87" t="str">
        <f t="shared" ca="1" si="56"/>
        <v xml:space="preserve"> </v>
      </c>
      <c r="CD42" s="87" t="str">
        <f t="shared" si="56"/>
        <v>WD</v>
      </c>
      <c r="CE42" s="87" t="str">
        <f t="shared" si="56"/>
        <v>WD</v>
      </c>
      <c r="CF42" s="87" t="str">
        <f t="shared" ca="1" si="56"/>
        <v xml:space="preserve"> </v>
      </c>
      <c r="CG42" s="87" t="str">
        <f t="shared" ca="1" si="56"/>
        <v xml:space="preserve"> </v>
      </c>
      <c r="CH42" s="87" t="str">
        <f t="shared" ca="1" si="56"/>
        <v xml:space="preserve"> </v>
      </c>
      <c r="CI42" s="87" t="str">
        <f t="shared" ca="1" si="56"/>
        <v xml:space="preserve"> </v>
      </c>
      <c r="CJ42" s="87" t="str">
        <f t="shared" ca="1" si="56"/>
        <v xml:space="preserve"> </v>
      </c>
      <c r="CK42" s="87" t="str">
        <f t="shared" si="56"/>
        <v>WD</v>
      </c>
      <c r="CL42" s="87" t="str">
        <f t="shared" si="56"/>
        <v>WD</v>
      </c>
      <c r="CM42" s="87" t="str">
        <f t="shared" ca="1" si="56"/>
        <v xml:space="preserve"> </v>
      </c>
      <c r="CN42" s="87" t="str">
        <f t="shared" ca="1" si="56"/>
        <v xml:space="preserve"> </v>
      </c>
      <c r="CO42" s="87" t="str">
        <f t="shared" ca="1" si="56"/>
        <v xml:space="preserve"> </v>
      </c>
      <c r="CP42" s="87" t="str">
        <f t="shared" ca="1" si="56"/>
        <v xml:space="preserve"> </v>
      </c>
      <c r="CQ42" s="87" t="str">
        <f t="shared" ca="1" si="56"/>
        <v xml:space="preserve"> </v>
      </c>
      <c r="CR42" s="87" t="str">
        <f t="shared" si="56"/>
        <v>WD</v>
      </c>
      <c r="CS42" s="87" t="str">
        <f t="shared" si="56"/>
        <v>WD</v>
      </c>
      <c r="CT42" s="87" t="str">
        <f t="shared" ca="1" si="56"/>
        <v xml:space="preserve"> </v>
      </c>
      <c r="CU42" s="87" t="str">
        <f t="shared" ca="1" si="56"/>
        <v xml:space="preserve"> </v>
      </c>
      <c r="CV42" s="87" t="str">
        <f t="shared" ca="1" si="56"/>
        <v xml:space="preserve"> </v>
      </c>
      <c r="CW42" s="87" t="str">
        <f t="shared" ca="1" si="56"/>
        <v xml:space="preserve"> </v>
      </c>
      <c r="CX42" s="87" t="str">
        <f t="shared" ca="1" si="56"/>
        <v xml:space="preserve"> </v>
      </c>
      <c r="CY42" s="87" t="str">
        <f t="shared" si="56"/>
        <v>WD</v>
      </c>
      <c r="CZ42" s="87" t="str">
        <f t="shared" si="56"/>
        <v>WD</v>
      </c>
      <c r="DA42" s="87" t="str">
        <f t="shared" ref="DA42:DZ42" ca="1" si="57">IF($C$2=TRUE,IF($F$42="",IF(AND(OR($D$42&lt;=DA$8,$D$42&lt;DB$8),$E$42&gt;=DA$8),$H$42,IF(OR(WEEKDAY(DA$8)=1,WEEKDAY(DA$8)=7),"WD"," ")),IF(AND(OR($D$42&lt;=DA$8,$D$42&lt;DB$8),$F$42&gt;=DA$8),"C",IF(OR(WEEKDAY(DA$8)=1,WEEKDAY(DA$8)=7),"WD"," "))),IF(OR(WEEKDAY(DA$8)=1,WEEKDAY(DA$8)=7),"WD",IF($F$42="",IF(AND(OR($D$42&lt;=DA$8,$D$42&lt;DB$8),$E$42&gt;=DA$8),$H$42," "),IF(AND(OR($D$42&lt;=DA$8,$D$42&lt;DB$8),$F$42&gt;=DA$8),"C"," "))))</f>
        <v xml:space="preserve"> </v>
      </c>
      <c r="DB42" s="87" t="str">
        <f t="shared" ca="1" si="57"/>
        <v xml:space="preserve"> </v>
      </c>
      <c r="DC42" s="87" t="str">
        <f t="shared" ca="1" si="57"/>
        <v xml:space="preserve"> </v>
      </c>
      <c r="DD42" s="87" t="str">
        <f t="shared" ca="1" si="57"/>
        <v xml:space="preserve"> </v>
      </c>
      <c r="DE42" s="87" t="str">
        <f t="shared" ca="1" si="57"/>
        <v xml:space="preserve"> </v>
      </c>
      <c r="DF42" s="87" t="str">
        <f t="shared" si="57"/>
        <v>WD</v>
      </c>
      <c r="DG42" s="87" t="str">
        <f t="shared" si="57"/>
        <v>WD</v>
      </c>
      <c r="DH42" s="87" t="str">
        <f t="shared" ca="1" si="57"/>
        <v xml:space="preserve"> </v>
      </c>
      <c r="DI42" s="87" t="str">
        <f t="shared" ca="1" si="57"/>
        <v xml:space="preserve"> </v>
      </c>
      <c r="DJ42" s="87" t="str">
        <f t="shared" ca="1" si="57"/>
        <v xml:space="preserve"> </v>
      </c>
      <c r="DK42" s="87" t="str">
        <f t="shared" ca="1" si="57"/>
        <v xml:space="preserve"> </v>
      </c>
      <c r="DL42" s="87" t="str">
        <f t="shared" ca="1" si="57"/>
        <v xml:space="preserve"> </v>
      </c>
      <c r="DM42" s="87" t="str">
        <f t="shared" si="57"/>
        <v>WD</v>
      </c>
      <c r="DN42" s="87" t="str">
        <f t="shared" si="57"/>
        <v>WD</v>
      </c>
      <c r="DO42" s="87" t="str">
        <f t="shared" ca="1" si="57"/>
        <v xml:space="preserve"> </v>
      </c>
      <c r="DP42" s="87" t="str">
        <f t="shared" ca="1" si="57"/>
        <v xml:space="preserve"> </v>
      </c>
      <c r="DQ42" s="87" t="str">
        <f t="shared" ca="1" si="57"/>
        <v xml:space="preserve"> </v>
      </c>
      <c r="DR42" s="87" t="str">
        <f t="shared" ca="1" si="57"/>
        <v xml:space="preserve"> </v>
      </c>
      <c r="DS42" s="87" t="str">
        <f t="shared" ca="1" si="57"/>
        <v xml:space="preserve"> </v>
      </c>
      <c r="DT42" s="87" t="str">
        <f t="shared" si="57"/>
        <v>WD</v>
      </c>
      <c r="DU42" s="87" t="str">
        <f t="shared" si="57"/>
        <v>WD</v>
      </c>
      <c r="DV42" s="87" t="str">
        <f t="shared" ca="1" si="57"/>
        <v xml:space="preserve"> </v>
      </c>
      <c r="DW42" s="87" t="str">
        <f t="shared" ca="1" si="57"/>
        <v xml:space="preserve"> </v>
      </c>
      <c r="DX42" s="87" t="str">
        <f t="shared" ca="1" si="57"/>
        <v xml:space="preserve"> </v>
      </c>
      <c r="DY42" s="87" t="str">
        <f t="shared" ca="1" si="57"/>
        <v xml:space="preserve"> </v>
      </c>
      <c r="DZ42" s="87" t="str">
        <f t="shared" ca="1" si="57"/>
        <v xml:space="preserve"> </v>
      </c>
    </row>
    <row r="43" spans="1:130" s="74" customFormat="1" ht="1.2" customHeight="1" x14ac:dyDescent="0.3">
      <c r="A43" s="96"/>
      <c r="B43" s="96"/>
      <c r="C43" s="96"/>
      <c r="D43" s="97"/>
      <c r="E43" s="97"/>
      <c r="F43" s="97"/>
      <c r="G43" s="98" t="str">
        <f ca="1">IF(AND(G42 = 100%, G44 = 100%), "100%", " ")</f>
        <v xml:space="preserve"> </v>
      </c>
      <c r="H43" s="82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</row>
    <row r="44" spans="1:130" x14ac:dyDescent="0.3">
      <c r="A44" s="96" t="str">
        <f ca="1">IF(OFFSET(Actions!B1,18,0)  = "","", OFFSET(Actions!B1,18,0) )</f>
        <v/>
      </c>
      <c r="B44" s="96" t="str">
        <f ca="1">IF(OFFSET(Actions!H1,18,0) = "","", OFFSET(Actions!H1,18,0))</f>
        <v/>
      </c>
      <c r="C44" s="96" t="str">
        <f ca="1">IF(OFFSET(Actions!C1,18,0)  = "","", OFFSET(Actions!C1,18,0) )</f>
        <v/>
      </c>
      <c r="D44" s="97" t="str">
        <f ca="1">IF(OFFSET(Actions!I$1,18,0) = 0/1/1900,"",IFERROR(DATEVALUE(MID(OFFSET(Actions!I$1,18,0), 5,8 )), OFFSET(Actions!I$1,18,0)))</f>
        <v/>
      </c>
      <c r="E44" s="97" t="str">
        <f ca="1">IF(OFFSET(Actions!J$1,18,0) = 0/1/1900,"",IFERROR(DATEVALUE(MID(OFFSET(Actions!J$1,18,0), 5,8 )), OFFSET(Actions!J$1,18,0)))</f>
        <v/>
      </c>
      <c r="F44" s="97" t="str">
        <f ca="1">IF(OFFSET(Actions!K$1,18,0) = 0/1/1900,"",IFERROR(DATEVALUE(MID(OFFSET(Actions!K$1,18,0), 5,8 )), OFFSET(Actions!K$1,18,0)))</f>
        <v/>
      </c>
      <c r="G44" s="98" t="str">
        <f ca="1">IF(OFFSET(Actions!G1,18,0)  = "","", OFFSET(Actions!G1,18,0) )</f>
        <v/>
      </c>
      <c r="H44" s="82" t="str">
        <f ca="1">IF(OFFSET(Actions!E1,18,0)  = "","", OFFSET(Actions!E1,18,0) )</f>
        <v/>
      </c>
      <c r="I44" s="87" t="str">
        <f t="shared" ref="I44:AN44" ca="1" si="58">IF($C$2=TRUE,IF($F$44="",IF(AND(OR($D$44&lt;=I$8,$D$44&lt;J$8),$E$44&gt;=I$8),$H$44,IF(OR(WEEKDAY(I$8)=1,WEEKDAY(I$8)=7),"WD"," ")),IF(AND(OR($D$44&lt;=I$8,$D$44&lt;J$8),$F$44&gt;=I$8),"C",IF(OR(WEEKDAY(I$8)=1,WEEKDAY(I$8)=7),"WD"," "))),IF(OR(WEEKDAY(I$8)=1,WEEKDAY(I$8)=7),"WD",IF($F$44="",IF(AND(OR($D$44&lt;=I$8,$D$44&lt;J$8),$E$44&gt;=I$8),$H$44," "),IF(AND(OR($D$44&lt;=I$8,$D$44&lt;J$8),$F$44&gt;=I$8),"C"," "))))</f>
        <v xml:space="preserve"> </v>
      </c>
      <c r="J44" s="87" t="str">
        <f t="shared" ca="1" si="58"/>
        <v xml:space="preserve"> </v>
      </c>
      <c r="K44" s="87" t="str">
        <f t="shared" ca="1" si="58"/>
        <v xml:space="preserve"> </v>
      </c>
      <c r="L44" s="87" t="str">
        <f t="shared" si="58"/>
        <v>WD</v>
      </c>
      <c r="M44" s="87" t="str">
        <f t="shared" si="58"/>
        <v>WD</v>
      </c>
      <c r="N44" s="87" t="str">
        <f t="shared" ca="1" si="58"/>
        <v xml:space="preserve"> </v>
      </c>
      <c r="O44" s="87" t="str">
        <f t="shared" ca="1" si="58"/>
        <v xml:space="preserve"> </v>
      </c>
      <c r="P44" s="87" t="str">
        <f t="shared" ca="1" si="58"/>
        <v xml:space="preserve"> </v>
      </c>
      <c r="Q44" s="87" t="str">
        <f t="shared" ca="1" si="58"/>
        <v xml:space="preserve"> </v>
      </c>
      <c r="R44" s="87" t="str">
        <f t="shared" ca="1" si="58"/>
        <v xml:space="preserve"> </v>
      </c>
      <c r="S44" s="87" t="str">
        <f t="shared" si="58"/>
        <v>WD</v>
      </c>
      <c r="T44" s="87" t="str">
        <f t="shared" si="58"/>
        <v>WD</v>
      </c>
      <c r="U44" s="87" t="str">
        <f t="shared" ca="1" si="58"/>
        <v xml:space="preserve"> </v>
      </c>
      <c r="V44" s="87" t="str">
        <f t="shared" ca="1" si="58"/>
        <v xml:space="preserve"> </v>
      </c>
      <c r="W44" s="87" t="str">
        <f t="shared" ca="1" si="58"/>
        <v xml:space="preserve"> </v>
      </c>
      <c r="X44" s="87" t="str">
        <f t="shared" ca="1" si="58"/>
        <v xml:space="preserve"> </v>
      </c>
      <c r="Y44" s="87" t="str">
        <f t="shared" ca="1" si="58"/>
        <v xml:space="preserve"> </v>
      </c>
      <c r="Z44" s="87" t="str">
        <f t="shared" si="58"/>
        <v>WD</v>
      </c>
      <c r="AA44" s="87" t="str">
        <f t="shared" si="58"/>
        <v>WD</v>
      </c>
      <c r="AB44" s="87" t="str">
        <f t="shared" ca="1" si="58"/>
        <v xml:space="preserve"> </v>
      </c>
      <c r="AC44" s="87" t="str">
        <f t="shared" ca="1" si="58"/>
        <v xml:space="preserve"> </v>
      </c>
      <c r="AD44" s="87" t="str">
        <f t="shared" ca="1" si="58"/>
        <v xml:space="preserve"> </v>
      </c>
      <c r="AE44" s="87" t="str">
        <f t="shared" ca="1" si="58"/>
        <v xml:space="preserve"> </v>
      </c>
      <c r="AF44" s="87" t="str">
        <f t="shared" ca="1" si="58"/>
        <v xml:space="preserve"> </v>
      </c>
      <c r="AG44" s="87" t="str">
        <f t="shared" si="58"/>
        <v>WD</v>
      </c>
      <c r="AH44" s="87" t="str">
        <f t="shared" si="58"/>
        <v>WD</v>
      </c>
      <c r="AI44" s="87" t="str">
        <f t="shared" ca="1" si="58"/>
        <v xml:space="preserve"> </v>
      </c>
      <c r="AJ44" s="87" t="str">
        <f t="shared" ca="1" si="58"/>
        <v xml:space="preserve"> </v>
      </c>
      <c r="AK44" s="87" t="str">
        <f t="shared" ca="1" si="58"/>
        <v xml:space="preserve"> </v>
      </c>
      <c r="AL44" s="87" t="str">
        <f t="shared" ca="1" si="58"/>
        <v xml:space="preserve"> </v>
      </c>
      <c r="AM44" s="87" t="str">
        <f t="shared" ca="1" si="58"/>
        <v xml:space="preserve"> </v>
      </c>
      <c r="AN44" s="87" t="str">
        <f t="shared" si="58"/>
        <v>WD</v>
      </c>
      <c r="AO44" s="87" t="str">
        <f t="shared" ref="AO44:BT44" si="59">IF($C$2=TRUE,IF($F$44="",IF(AND(OR($D$44&lt;=AO$8,$D$44&lt;AP$8),$E$44&gt;=AO$8),$H$44,IF(OR(WEEKDAY(AO$8)=1,WEEKDAY(AO$8)=7),"WD"," ")),IF(AND(OR($D$44&lt;=AO$8,$D$44&lt;AP$8),$F$44&gt;=AO$8),"C",IF(OR(WEEKDAY(AO$8)=1,WEEKDAY(AO$8)=7),"WD"," "))),IF(OR(WEEKDAY(AO$8)=1,WEEKDAY(AO$8)=7),"WD",IF($F$44="",IF(AND(OR($D$44&lt;=AO$8,$D$44&lt;AP$8),$E$44&gt;=AO$8),$H$44," "),IF(AND(OR($D$44&lt;=AO$8,$D$44&lt;AP$8),$F$44&gt;=AO$8),"C"," "))))</f>
        <v>WD</v>
      </c>
      <c r="AP44" s="87" t="str">
        <f t="shared" ca="1" si="59"/>
        <v xml:space="preserve"> </v>
      </c>
      <c r="AQ44" s="87" t="str">
        <f t="shared" ca="1" si="59"/>
        <v xml:space="preserve"> </v>
      </c>
      <c r="AR44" s="87" t="str">
        <f t="shared" ca="1" si="59"/>
        <v xml:space="preserve"> </v>
      </c>
      <c r="AS44" s="87" t="str">
        <f t="shared" ca="1" si="59"/>
        <v xml:space="preserve"> </v>
      </c>
      <c r="AT44" s="87" t="str">
        <f t="shared" ca="1" si="59"/>
        <v xml:space="preserve"> </v>
      </c>
      <c r="AU44" s="87" t="str">
        <f t="shared" si="59"/>
        <v>WD</v>
      </c>
      <c r="AV44" s="87" t="str">
        <f t="shared" si="59"/>
        <v>WD</v>
      </c>
      <c r="AW44" s="87" t="str">
        <f t="shared" ca="1" si="59"/>
        <v xml:space="preserve"> </v>
      </c>
      <c r="AX44" s="87" t="str">
        <f t="shared" ca="1" si="59"/>
        <v xml:space="preserve"> </v>
      </c>
      <c r="AY44" s="87" t="str">
        <f t="shared" ca="1" si="59"/>
        <v xml:space="preserve"> </v>
      </c>
      <c r="AZ44" s="87" t="str">
        <f t="shared" ca="1" si="59"/>
        <v xml:space="preserve"> </v>
      </c>
      <c r="BA44" s="87" t="str">
        <f t="shared" ca="1" si="59"/>
        <v xml:space="preserve"> </v>
      </c>
      <c r="BB44" s="87" t="str">
        <f t="shared" si="59"/>
        <v>WD</v>
      </c>
      <c r="BC44" s="87" t="str">
        <f t="shared" si="59"/>
        <v>WD</v>
      </c>
      <c r="BD44" s="87" t="str">
        <f t="shared" ca="1" si="59"/>
        <v xml:space="preserve"> </v>
      </c>
      <c r="BE44" s="87" t="str">
        <f t="shared" ca="1" si="59"/>
        <v xml:space="preserve"> </v>
      </c>
      <c r="BF44" s="87" t="str">
        <f t="shared" ca="1" si="59"/>
        <v xml:space="preserve"> </v>
      </c>
      <c r="BG44" s="87" t="str">
        <f t="shared" ca="1" si="59"/>
        <v xml:space="preserve"> </v>
      </c>
      <c r="BH44" s="87" t="str">
        <f t="shared" ca="1" si="59"/>
        <v xml:space="preserve"> </v>
      </c>
      <c r="BI44" s="87" t="str">
        <f t="shared" si="59"/>
        <v>WD</v>
      </c>
      <c r="BJ44" s="87" t="str">
        <f t="shared" si="59"/>
        <v>WD</v>
      </c>
      <c r="BK44" s="87" t="str">
        <f t="shared" ca="1" si="59"/>
        <v xml:space="preserve"> </v>
      </c>
      <c r="BL44" s="87" t="str">
        <f t="shared" ca="1" si="59"/>
        <v xml:space="preserve"> </v>
      </c>
      <c r="BM44" s="87" t="str">
        <f t="shared" ca="1" si="59"/>
        <v xml:space="preserve"> </v>
      </c>
      <c r="BN44" s="87" t="str">
        <f t="shared" ca="1" si="59"/>
        <v xml:space="preserve"> </v>
      </c>
      <c r="BO44" s="87" t="str">
        <f t="shared" ca="1" si="59"/>
        <v xml:space="preserve"> </v>
      </c>
      <c r="BP44" s="87" t="str">
        <f t="shared" si="59"/>
        <v>WD</v>
      </c>
      <c r="BQ44" s="87" t="str">
        <f t="shared" si="59"/>
        <v>WD</v>
      </c>
      <c r="BR44" s="87" t="str">
        <f t="shared" ca="1" si="59"/>
        <v xml:space="preserve"> </v>
      </c>
      <c r="BS44" s="87" t="str">
        <f t="shared" ca="1" si="59"/>
        <v xml:space="preserve"> </v>
      </c>
      <c r="BT44" s="87" t="str">
        <f t="shared" ca="1" si="59"/>
        <v xml:space="preserve"> </v>
      </c>
      <c r="BU44" s="87" t="str">
        <f t="shared" ref="BU44:CZ44" ca="1" si="60">IF($C$2=TRUE,IF($F$44="",IF(AND(OR($D$44&lt;=BU$8,$D$44&lt;BV$8),$E$44&gt;=BU$8),$H$44,IF(OR(WEEKDAY(BU$8)=1,WEEKDAY(BU$8)=7),"WD"," ")),IF(AND(OR($D$44&lt;=BU$8,$D$44&lt;BV$8),$F$44&gt;=BU$8),"C",IF(OR(WEEKDAY(BU$8)=1,WEEKDAY(BU$8)=7),"WD"," "))),IF(OR(WEEKDAY(BU$8)=1,WEEKDAY(BU$8)=7),"WD",IF($F$44="",IF(AND(OR($D$44&lt;=BU$8,$D$44&lt;BV$8),$E$44&gt;=BU$8),$H$44," "),IF(AND(OR($D$44&lt;=BU$8,$D$44&lt;BV$8),$F$44&gt;=BU$8),"C"," "))))</f>
        <v xml:space="preserve"> </v>
      </c>
      <c r="BV44" s="87" t="str">
        <f t="shared" ca="1" si="60"/>
        <v xml:space="preserve"> </v>
      </c>
      <c r="BW44" s="87" t="str">
        <f t="shared" si="60"/>
        <v>WD</v>
      </c>
      <c r="BX44" s="87" t="str">
        <f t="shared" si="60"/>
        <v>WD</v>
      </c>
      <c r="BY44" s="87" t="str">
        <f t="shared" ca="1" si="60"/>
        <v xml:space="preserve"> </v>
      </c>
      <c r="BZ44" s="87" t="str">
        <f t="shared" ca="1" si="60"/>
        <v xml:space="preserve"> </v>
      </c>
      <c r="CA44" s="87" t="str">
        <f t="shared" ca="1" si="60"/>
        <v xml:space="preserve"> </v>
      </c>
      <c r="CB44" s="87" t="str">
        <f t="shared" ca="1" si="60"/>
        <v xml:space="preserve"> </v>
      </c>
      <c r="CC44" s="87" t="str">
        <f t="shared" ca="1" si="60"/>
        <v xml:space="preserve"> </v>
      </c>
      <c r="CD44" s="87" t="str">
        <f t="shared" si="60"/>
        <v>WD</v>
      </c>
      <c r="CE44" s="87" t="str">
        <f t="shared" si="60"/>
        <v>WD</v>
      </c>
      <c r="CF44" s="87" t="str">
        <f t="shared" ca="1" si="60"/>
        <v xml:space="preserve"> </v>
      </c>
      <c r="CG44" s="87" t="str">
        <f t="shared" ca="1" si="60"/>
        <v xml:space="preserve"> </v>
      </c>
      <c r="CH44" s="87" t="str">
        <f t="shared" ca="1" si="60"/>
        <v xml:space="preserve"> </v>
      </c>
      <c r="CI44" s="87" t="str">
        <f t="shared" ca="1" si="60"/>
        <v xml:space="preserve"> </v>
      </c>
      <c r="CJ44" s="87" t="str">
        <f t="shared" ca="1" si="60"/>
        <v xml:space="preserve"> </v>
      </c>
      <c r="CK44" s="87" t="str">
        <f t="shared" si="60"/>
        <v>WD</v>
      </c>
      <c r="CL44" s="87" t="str">
        <f t="shared" si="60"/>
        <v>WD</v>
      </c>
      <c r="CM44" s="87" t="str">
        <f t="shared" ca="1" si="60"/>
        <v xml:space="preserve"> </v>
      </c>
      <c r="CN44" s="87" t="str">
        <f t="shared" ca="1" si="60"/>
        <v xml:space="preserve"> </v>
      </c>
      <c r="CO44" s="87" t="str">
        <f t="shared" ca="1" si="60"/>
        <v xml:space="preserve"> </v>
      </c>
      <c r="CP44" s="87" t="str">
        <f t="shared" ca="1" si="60"/>
        <v xml:space="preserve"> </v>
      </c>
      <c r="CQ44" s="87" t="str">
        <f t="shared" ca="1" si="60"/>
        <v xml:space="preserve"> </v>
      </c>
      <c r="CR44" s="87" t="str">
        <f t="shared" si="60"/>
        <v>WD</v>
      </c>
      <c r="CS44" s="87" t="str">
        <f t="shared" si="60"/>
        <v>WD</v>
      </c>
      <c r="CT44" s="87" t="str">
        <f t="shared" ca="1" si="60"/>
        <v xml:space="preserve"> </v>
      </c>
      <c r="CU44" s="87" t="str">
        <f t="shared" ca="1" si="60"/>
        <v xml:space="preserve"> </v>
      </c>
      <c r="CV44" s="87" t="str">
        <f t="shared" ca="1" si="60"/>
        <v xml:space="preserve"> </v>
      </c>
      <c r="CW44" s="87" t="str">
        <f t="shared" ca="1" si="60"/>
        <v xml:space="preserve"> </v>
      </c>
      <c r="CX44" s="87" t="str">
        <f t="shared" ca="1" si="60"/>
        <v xml:space="preserve"> </v>
      </c>
      <c r="CY44" s="87" t="str">
        <f t="shared" si="60"/>
        <v>WD</v>
      </c>
      <c r="CZ44" s="87" t="str">
        <f t="shared" si="60"/>
        <v>WD</v>
      </c>
      <c r="DA44" s="87" t="str">
        <f t="shared" ref="DA44:DZ44" ca="1" si="61">IF($C$2=TRUE,IF($F$44="",IF(AND(OR($D$44&lt;=DA$8,$D$44&lt;DB$8),$E$44&gt;=DA$8),$H$44,IF(OR(WEEKDAY(DA$8)=1,WEEKDAY(DA$8)=7),"WD"," ")),IF(AND(OR($D$44&lt;=DA$8,$D$44&lt;DB$8),$F$44&gt;=DA$8),"C",IF(OR(WEEKDAY(DA$8)=1,WEEKDAY(DA$8)=7),"WD"," "))),IF(OR(WEEKDAY(DA$8)=1,WEEKDAY(DA$8)=7),"WD",IF($F$44="",IF(AND(OR($D$44&lt;=DA$8,$D$44&lt;DB$8),$E$44&gt;=DA$8),$H$44," "),IF(AND(OR($D$44&lt;=DA$8,$D$44&lt;DB$8),$F$44&gt;=DA$8),"C"," "))))</f>
        <v xml:space="preserve"> </v>
      </c>
      <c r="DB44" s="87" t="str">
        <f t="shared" ca="1" si="61"/>
        <v xml:space="preserve"> </v>
      </c>
      <c r="DC44" s="87" t="str">
        <f t="shared" ca="1" si="61"/>
        <v xml:space="preserve"> </v>
      </c>
      <c r="DD44" s="87" t="str">
        <f t="shared" ca="1" si="61"/>
        <v xml:space="preserve"> </v>
      </c>
      <c r="DE44" s="87" t="str">
        <f t="shared" ca="1" si="61"/>
        <v xml:space="preserve"> </v>
      </c>
      <c r="DF44" s="87" t="str">
        <f t="shared" si="61"/>
        <v>WD</v>
      </c>
      <c r="DG44" s="87" t="str">
        <f t="shared" si="61"/>
        <v>WD</v>
      </c>
      <c r="DH44" s="87" t="str">
        <f t="shared" ca="1" si="61"/>
        <v xml:space="preserve"> </v>
      </c>
      <c r="DI44" s="87" t="str">
        <f t="shared" ca="1" si="61"/>
        <v xml:space="preserve"> </v>
      </c>
      <c r="DJ44" s="87" t="str">
        <f t="shared" ca="1" si="61"/>
        <v xml:space="preserve"> </v>
      </c>
      <c r="DK44" s="87" t="str">
        <f t="shared" ca="1" si="61"/>
        <v xml:space="preserve"> </v>
      </c>
      <c r="DL44" s="87" t="str">
        <f t="shared" ca="1" si="61"/>
        <v xml:space="preserve"> </v>
      </c>
      <c r="DM44" s="87" t="str">
        <f t="shared" si="61"/>
        <v>WD</v>
      </c>
      <c r="DN44" s="87" t="str">
        <f t="shared" si="61"/>
        <v>WD</v>
      </c>
      <c r="DO44" s="87" t="str">
        <f t="shared" ca="1" si="61"/>
        <v xml:space="preserve"> </v>
      </c>
      <c r="DP44" s="87" t="str">
        <f t="shared" ca="1" si="61"/>
        <v xml:space="preserve"> </v>
      </c>
      <c r="DQ44" s="87" t="str">
        <f t="shared" ca="1" si="61"/>
        <v xml:space="preserve"> </v>
      </c>
      <c r="DR44" s="87" t="str">
        <f t="shared" ca="1" si="61"/>
        <v xml:space="preserve"> </v>
      </c>
      <c r="DS44" s="87" t="str">
        <f t="shared" ca="1" si="61"/>
        <v xml:space="preserve"> </v>
      </c>
      <c r="DT44" s="87" t="str">
        <f t="shared" si="61"/>
        <v>WD</v>
      </c>
      <c r="DU44" s="87" t="str">
        <f t="shared" si="61"/>
        <v>WD</v>
      </c>
      <c r="DV44" s="87" t="str">
        <f t="shared" ca="1" si="61"/>
        <v xml:space="preserve"> </v>
      </c>
      <c r="DW44" s="87" t="str">
        <f t="shared" ca="1" si="61"/>
        <v xml:space="preserve"> </v>
      </c>
      <c r="DX44" s="87" t="str">
        <f t="shared" ca="1" si="61"/>
        <v xml:space="preserve"> </v>
      </c>
      <c r="DY44" s="87" t="str">
        <f t="shared" ca="1" si="61"/>
        <v xml:space="preserve"> </v>
      </c>
      <c r="DZ44" s="87" t="str">
        <f t="shared" ca="1" si="61"/>
        <v xml:space="preserve"> </v>
      </c>
    </row>
    <row r="45" spans="1:130" s="74" customFormat="1" ht="1.2" customHeight="1" x14ac:dyDescent="0.3">
      <c r="A45" s="96"/>
      <c r="B45" s="96"/>
      <c r="C45" s="96"/>
      <c r="D45" s="97"/>
      <c r="E45" s="97"/>
      <c r="F45" s="97"/>
      <c r="G45" s="98" t="str">
        <f ca="1">IF(AND(G44 = 100%, G46 = 100%), "100%", " ")</f>
        <v xml:space="preserve"> </v>
      </c>
      <c r="H45" s="82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87"/>
    </row>
    <row r="46" spans="1:130" x14ac:dyDescent="0.3">
      <c r="A46" s="96" t="str">
        <f ca="1">IF(OFFSET(Actions!B1,19,0)  = "","", OFFSET(Actions!B1,19,0) )</f>
        <v/>
      </c>
      <c r="B46" s="96" t="str">
        <f ca="1">IF(OFFSET(Actions!H1,19,0) = "","", OFFSET(Actions!H1,19,0))</f>
        <v/>
      </c>
      <c r="C46" s="96" t="str">
        <f ca="1">IF(OFFSET(Actions!C1,19,0)  = "","", OFFSET(Actions!C1,19,0) )</f>
        <v/>
      </c>
      <c r="D46" s="97" t="str">
        <f ca="1">IF(OFFSET(Actions!I$1,19,0) = 0/1/1900,"",IFERROR(DATEVALUE(MID(OFFSET(Actions!I$1,19,0), 5,8 )), OFFSET(Actions!I$1,19,0)))</f>
        <v/>
      </c>
      <c r="E46" s="97" t="str">
        <f ca="1">IF(OFFSET(Actions!J$1,19,0) = 0/1/1900,"",IFERROR(DATEVALUE(MID(OFFSET(Actions!J$1,19,0), 5,8 )), OFFSET(Actions!J$1,19,0)))</f>
        <v/>
      </c>
      <c r="F46" s="97" t="str">
        <f ca="1">IF(OFFSET(Actions!K$1,19,0) = 0/1/1900,"",IFERROR(DATEVALUE(MID(OFFSET(Actions!K$1,19,0), 5,8 )), OFFSET(Actions!K$1,19,0)))</f>
        <v/>
      </c>
      <c r="G46" s="98" t="str">
        <f ca="1">IF(OFFSET(Actions!G1,19,0)  = "","", OFFSET(Actions!G1,19,0) )</f>
        <v/>
      </c>
      <c r="H46" s="82" t="str">
        <f ca="1">IF(OFFSET(Actions!E1,19,0)  = "","", OFFSET(Actions!E1,19,0) )</f>
        <v/>
      </c>
      <c r="I46" s="87" t="str">
        <f t="shared" ref="I46:AN46" ca="1" si="62">IF($C$2=TRUE,IF($F$46="",IF(AND(OR($D$46&lt;=I$8,$D$46&lt;J$8),$E$46&gt;=I$8),$H$46,IF(OR(WEEKDAY(I$8)=1,WEEKDAY(I$8)=7),"WD"," ")),IF(AND(OR($D$46&lt;=I$8,$D$46&lt;J$8),$F$46&gt;=I$8),"C",IF(OR(WEEKDAY(I$8)=1,WEEKDAY(I$8)=7),"WD"," "))),IF(OR(WEEKDAY(I$8)=1,WEEKDAY(I$8)=7),"WD",IF($F$46="",IF(AND(OR($D$46&lt;=I$8,$D$46&lt;J$8),$E$46&gt;=I$8),$H$46," "),IF(AND(OR($D$46&lt;=I$8,$D$46&lt;J$8),$F$46&gt;=I$8),"C"," "))))</f>
        <v xml:space="preserve"> </v>
      </c>
      <c r="J46" s="87" t="str">
        <f t="shared" ca="1" si="62"/>
        <v xml:space="preserve"> </v>
      </c>
      <c r="K46" s="87" t="str">
        <f t="shared" ca="1" si="62"/>
        <v xml:space="preserve"> </v>
      </c>
      <c r="L46" s="87" t="str">
        <f t="shared" si="62"/>
        <v>WD</v>
      </c>
      <c r="M46" s="87" t="str">
        <f t="shared" si="62"/>
        <v>WD</v>
      </c>
      <c r="N46" s="87" t="str">
        <f t="shared" ca="1" si="62"/>
        <v xml:space="preserve"> </v>
      </c>
      <c r="O46" s="87" t="str">
        <f t="shared" ca="1" si="62"/>
        <v xml:space="preserve"> </v>
      </c>
      <c r="P46" s="87" t="str">
        <f t="shared" ca="1" si="62"/>
        <v xml:space="preserve"> </v>
      </c>
      <c r="Q46" s="87" t="str">
        <f t="shared" ca="1" si="62"/>
        <v xml:space="preserve"> </v>
      </c>
      <c r="R46" s="87" t="str">
        <f t="shared" ca="1" si="62"/>
        <v xml:space="preserve"> </v>
      </c>
      <c r="S46" s="87" t="str">
        <f t="shared" si="62"/>
        <v>WD</v>
      </c>
      <c r="T46" s="87" t="str">
        <f t="shared" si="62"/>
        <v>WD</v>
      </c>
      <c r="U46" s="87" t="str">
        <f t="shared" ca="1" si="62"/>
        <v xml:space="preserve"> </v>
      </c>
      <c r="V46" s="87" t="str">
        <f t="shared" ca="1" si="62"/>
        <v xml:space="preserve"> </v>
      </c>
      <c r="W46" s="87" t="str">
        <f t="shared" ca="1" si="62"/>
        <v xml:space="preserve"> </v>
      </c>
      <c r="X46" s="87" t="str">
        <f t="shared" ca="1" si="62"/>
        <v xml:space="preserve"> </v>
      </c>
      <c r="Y46" s="87" t="str">
        <f t="shared" ca="1" si="62"/>
        <v xml:space="preserve"> </v>
      </c>
      <c r="Z46" s="87" t="str">
        <f t="shared" si="62"/>
        <v>WD</v>
      </c>
      <c r="AA46" s="87" t="str">
        <f t="shared" si="62"/>
        <v>WD</v>
      </c>
      <c r="AB46" s="87" t="str">
        <f t="shared" ca="1" si="62"/>
        <v xml:space="preserve"> </v>
      </c>
      <c r="AC46" s="87" t="str">
        <f t="shared" ca="1" si="62"/>
        <v xml:space="preserve"> </v>
      </c>
      <c r="AD46" s="87" t="str">
        <f t="shared" ca="1" si="62"/>
        <v xml:space="preserve"> </v>
      </c>
      <c r="AE46" s="87" t="str">
        <f t="shared" ca="1" si="62"/>
        <v xml:space="preserve"> </v>
      </c>
      <c r="AF46" s="87" t="str">
        <f t="shared" ca="1" si="62"/>
        <v xml:space="preserve"> </v>
      </c>
      <c r="AG46" s="87" t="str">
        <f t="shared" si="62"/>
        <v>WD</v>
      </c>
      <c r="AH46" s="87" t="str">
        <f t="shared" si="62"/>
        <v>WD</v>
      </c>
      <c r="AI46" s="87" t="str">
        <f t="shared" ca="1" si="62"/>
        <v xml:space="preserve"> </v>
      </c>
      <c r="AJ46" s="87" t="str">
        <f t="shared" ca="1" si="62"/>
        <v xml:space="preserve"> </v>
      </c>
      <c r="AK46" s="87" t="str">
        <f t="shared" ca="1" si="62"/>
        <v xml:space="preserve"> </v>
      </c>
      <c r="AL46" s="87" t="str">
        <f t="shared" ca="1" si="62"/>
        <v xml:space="preserve"> </v>
      </c>
      <c r="AM46" s="87" t="str">
        <f t="shared" ca="1" si="62"/>
        <v xml:space="preserve"> </v>
      </c>
      <c r="AN46" s="87" t="str">
        <f t="shared" si="62"/>
        <v>WD</v>
      </c>
      <c r="AO46" s="87" t="str">
        <f t="shared" ref="AO46:BT46" si="63">IF($C$2=TRUE,IF($F$46="",IF(AND(OR($D$46&lt;=AO$8,$D$46&lt;AP$8),$E$46&gt;=AO$8),$H$46,IF(OR(WEEKDAY(AO$8)=1,WEEKDAY(AO$8)=7),"WD"," ")),IF(AND(OR($D$46&lt;=AO$8,$D$46&lt;AP$8),$F$46&gt;=AO$8),"C",IF(OR(WEEKDAY(AO$8)=1,WEEKDAY(AO$8)=7),"WD"," "))),IF(OR(WEEKDAY(AO$8)=1,WEEKDAY(AO$8)=7),"WD",IF($F$46="",IF(AND(OR($D$46&lt;=AO$8,$D$46&lt;AP$8),$E$46&gt;=AO$8),$H$46," "),IF(AND(OR($D$46&lt;=AO$8,$D$46&lt;AP$8),$F$46&gt;=AO$8),"C"," "))))</f>
        <v>WD</v>
      </c>
      <c r="AP46" s="87" t="str">
        <f t="shared" ca="1" si="63"/>
        <v xml:space="preserve"> </v>
      </c>
      <c r="AQ46" s="87" t="str">
        <f t="shared" ca="1" si="63"/>
        <v xml:space="preserve"> </v>
      </c>
      <c r="AR46" s="87" t="str">
        <f t="shared" ca="1" si="63"/>
        <v xml:space="preserve"> </v>
      </c>
      <c r="AS46" s="87" t="str">
        <f t="shared" ca="1" si="63"/>
        <v xml:space="preserve"> </v>
      </c>
      <c r="AT46" s="87" t="str">
        <f t="shared" ca="1" si="63"/>
        <v xml:space="preserve"> </v>
      </c>
      <c r="AU46" s="87" t="str">
        <f t="shared" si="63"/>
        <v>WD</v>
      </c>
      <c r="AV46" s="87" t="str">
        <f t="shared" si="63"/>
        <v>WD</v>
      </c>
      <c r="AW46" s="87" t="str">
        <f t="shared" ca="1" si="63"/>
        <v xml:space="preserve"> </v>
      </c>
      <c r="AX46" s="87" t="str">
        <f t="shared" ca="1" si="63"/>
        <v xml:space="preserve"> </v>
      </c>
      <c r="AY46" s="87" t="str">
        <f t="shared" ca="1" si="63"/>
        <v xml:space="preserve"> </v>
      </c>
      <c r="AZ46" s="87" t="str">
        <f t="shared" ca="1" si="63"/>
        <v xml:space="preserve"> </v>
      </c>
      <c r="BA46" s="87" t="str">
        <f t="shared" ca="1" si="63"/>
        <v xml:space="preserve"> </v>
      </c>
      <c r="BB46" s="87" t="str">
        <f t="shared" si="63"/>
        <v>WD</v>
      </c>
      <c r="BC46" s="87" t="str">
        <f t="shared" si="63"/>
        <v>WD</v>
      </c>
      <c r="BD46" s="87" t="str">
        <f t="shared" ca="1" si="63"/>
        <v xml:space="preserve"> </v>
      </c>
      <c r="BE46" s="87" t="str">
        <f t="shared" ca="1" si="63"/>
        <v xml:space="preserve"> </v>
      </c>
      <c r="BF46" s="87" t="str">
        <f t="shared" ca="1" si="63"/>
        <v xml:space="preserve"> </v>
      </c>
      <c r="BG46" s="87" t="str">
        <f t="shared" ca="1" si="63"/>
        <v xml:space="preserve"> </v>
      </c>
      <c r="BH46" s="87" t="str">
        <f t="shared" ca="1" si="63"/>
        <v xml:space="preserve"> </v>
      </c>
      <c r="BI46" s="87" t="str">
        <f t="shared" si="63"/>
        <v>WD</v>
      </c>
      <c r="BJ46" s="87" t="str">
        <f t="shared" si="63"/>
        <v>WD</v>
      </c>
      <c r="BK46" s="87" t="str">
        <f t="shared" ca="1" si="63"/>
        <v xml:space="preserve"> </v>
      </c>
      <c r="BL46" s="87" t="str">
        <f t="shared" ca="1" si="63"/>
        <v xml:space="preserve"> </v>
      </c>
      <c r="BM46" s="87" t="str">
        <f t="shared" ca="1" si="63"/>
        <v xml:space="preserve"> </v>
      </c>
      <c r="BN46" s="87" t="str">
        <f t="shared" ca="1" si="63"/>
        <v xml:space="preserve"> </v>
      </c>
      <c r="BO46" s="87" t="str">
        <f t="shared" ca="1" si="63"/>
        <v xml:space="preserve"> </v>
      </c>
      <c r="BP46" s="87" t="str">
        <f t="shared" si="63"/>
        <v>WD</v>
      </c>
      <c r="BQ46" s="87" t="str">
        <f t="shared" si="63"/>
        <v>WD</v>
      </c>
      <c r="BR46" s="87" t="str">
        <f t="shared" ca="1" si="63"/>
        <v xml:space="preserve"> </v>
      </c>
      <c r="BS46" s="87" t="str">
        <f t="shared" ca="1" si="63"/>
        <v xml:space="preserve"> </v>
      </c>
      <c r="BT46" s="87" t="str">
        <f t="shared" ca="1" si="63"/>
        <v xml:space="preserve"> </v>
      </c>
      <c r="BU46" s="87" t="str">
        <f t="shared" ref="BU46:CZ46" ca="1" si="64">IF($C$2=TRUE,IF($F$46="",IF(AND(OR($D$46&lt;=BU$8,$D$46&lt;BV$8),$E$46&gt;=BU$8),$H$46,IF(OR(WEEKDAY(BU$8)=1,WEEKDAY(BU$8)=7),"WD"," ")),IF(AND(OR($D$46&lt;=BU$8,$D$46&lt;BV$8),$F$46&gt;=BU$8),"C",IF(OR(WEEKDAY(BU$8)=1,WEEKDAY(BU$8)=7),"WD"," "))),IF(OR(WEEKDAY(BU$8)=1,WEEKDAY(BU$8)=7),"WD",IF($F$46="",IF(AND(OR($D$46&lt;=BU$8,$D$46&lt;BV$8),$E$46&gt;=BU$8),$H$46," "),IF(AND(OR($D$46&lt;=BU$8,$D$46&lt;BV$8),$F$46&gt;=BU$8),"C"," "))))</f>
        <v xml:space="preserve"> </v>
      </c>
      <c r="BV46" s="87" t="str">
        <f t="shared" ca="1" si="64"/>
        <v xml:space="preserve"> </v>
      </c>
      <c r="BW46" s="87" t="str">
        <f t="shared" si="64"/>
        <v>WD</v>
      </c>
      <c r="BX46" s="87" t="str">
        <f t="shared" si="64"/>
        <v>WD</v>
      </c>
      <c r="BY46" s="87" t="str">
        <f t="shared" ca="1" si="64"/>
        <v xml:space="preserve"> </v>
      </c>
      <c r="BZ46" s="87" t="str">
        <f t="shared" ca="1" si="64"/>
        <v xml:space="preserve"> </v>
      </c>
      <c r="CA46" s="87" t="str">
        <f t="shared" ca="1" si="64"/>
        <v xml:space="preserve"> </v>
      </c>
      <c r="CB46" s="87" t="str">
        <f t="shared" ca="1" si="64"/>
        <v xml:space="preserve"> </v>
      </c>
      <c r="CC46" s="87" t="str">
        <f t="shared" ca="1" si="64"/>
        <v xml:space="preserve"> </v>
      </c>
      <c r="CD46" s="87" t="str">
        <f t="shared" si="64"/>
        <v>WD</v>
      </c>
      <c r="CE46" s="87" t="str">
        <f t="shared" si="64"/>
        <v>WD</v>
      </c>
      <c r="CF46" s="87" t="str">
        <f t="shared" ca="1" si="64"/>
        <v xml:space="preserve"> </v>
      </c>
      <c r="CG46" s="87" t="str">
        <f t="shared" ca="1" si="64"/>
        <v xml:space="preserve"> </v>
      </c>
      <c r="CH46" s="87" t="str">
        <f t="shared" ca="1" si="64"/>
        <v xml:space="preserve"> </v>
      </c>
      <c r="CI46" s="87" t="str">
        <f t="shared" ca="1" si="64"/>
        <v xml:space="preserve"> </v>
      </c>
      <c r="CJ46" s="87" t="str">
        <f t="shared" ca="1" si="64"/>
        <v xml:space="preserve"> </v>
      </c>
      <c r="CK46" s="87" t="str">
        <f t="shared" si="64"/>
        <v>WD</v>
      </c>
      <c r="CL46" s="87" t="str">
        <f t="shared" si="64"/>
        <v>WD</v>
      </c>
      <c r="CM46" s="87" t="str">
        <f t="shared" ca="1" si="64"/>
        <v xml:space="preserve"> </v>
      </c>
      <c r="CN46" s="87" t="str">
        <f t="shared" ca="1" si="64"/>
        <v xml:space="preserve"> </v>
      </c>
      <c r="CO46" s="87" t="str">
        <f t="shared" ca="1" si="64"/>
        <v xml:space="preserve"> </v>
      </c>
      <c r="CP46" s="87" t="str">
        <f t="shared" ca="1" si="64"/>
        <v xml:space="preserve"> </v>
      </c>
      <c r="CQ46" s="87" t="str">
        <f t="shared" ca="1" si="64"/>
        <v xml:space="preserve"> </v>
      </c>
      <c r="CR46" s="87" t="str">
        <f t="shared" si="64"/>
        <v>WD</v>
      </c>
      <c r="CS46" s="87" t="str">
        <f t="shared" si="64"/>
        <v>WD</v>
      </c>
      <c r="CT46" s="87" t="str">
        <f t="shared" ca="1" si="64"/>
        <v xml:space="preserve"> </v>
      </c>
      <c r="CU46" s="87" t="str">
        <f t="shared" ca="1" si="64"/>
        <v xml:space="preserve"> </v>
      </c>
      <c r="CV46" s="87" t="str">
        <f t="shared" ca="1" si="64"/>
        <v xml:space="preserve"> </v>
      </c>
      <c r="CW46" s="87" t="str">
        <f t="shared" ca="1" si="64"/>
        <v xml:space="preserve"> </v>
      </c>
      <c r="CX46" s="87" t="str">
        <f t="shared" ca="1" si="64"/>
        <v xml:space="preserve"> </v>
      </c>
      <c r="CY46" s="87" t="str">
        <f t="shared" si="64"/>
        <v>WD</v>
      </c>
      <c r="CZ46" s="87" t="str">
        <f t="shared" si="64"/>
        <v>WD</v>
      </c>
      <c r="DA46" s="87" t="str">
        <f t="shared" ref="DA46:DZ46" ca="1" si="65">IF($C$2=TRUE,IF($F$46="",IF(AND(OR($D$46&lt;=DA$8,$D$46&lt;DB$8),$E$46&gt;=DA$8),$H$46,IF(OR(WEEKDAY(DA$8)=1,WEEKDAY(DA$8)=7),"WD"," ")),IF(AND(OR($D$46&lt;=DA$8,$D$46&lt;DB$8),$F$46&gt;=DA$8),"C",IF(OR(WEEKDAY(DA$8)=1,WEEKDAY(DA$8)=7),"WD"," "))),IF(OR(WEEKDAY(DA$8)=1,WEEKDAY(DA$8)=7),"WD",IF($F$46="",IF(AND(OR($D$46&lt;=DA$8,$D$46&lt;DB$8),$E$46&gt;=DA$8),$H$46," "),IF(AND(OR($D$46&lt;=DA$8,$D$46&lt;DB$8),$F$46&gt;=DA$8),"C"," "))))</f>
        <v xml:space="preserve"> </v>
      </c>
      <c r="DB46" s="87" t="str">
        <f t="shared" ca="1" si="65"/>
        <v xml:space="preserve"> </v>
      </c>
      <c r="DC46" s="87" t="str">
        <f t="shared" ca="1" si="65"/>
        <v xml:space="preserve"> </v>
      </c>
      <c r="DD46" s="87" t="str">
        <f t="shared" ca="1" si="65"/>
        <v xml:space="preserve"> </v>
      </c>
      <c r="DE46" s="87" t="str">
        <f t="shared" ca="1" si="65"/>
        <v xml:space="preserve"> </v>
      </c>
      <c r="DF46" s="87" t="str">
        <f t="shared" si="65"/>
        <v>WD</v>
      </c>
      <c r="DG46" s="87" t="str">
        <f t="shared" si="65"/>
        <v>WD</v>
      </c>
      <c r="DH46" s="87" t="str">
        <f t="shared" ca="1" si="65"/>
        <v xml:space="preserve"> </v>
      </c>
      <c r="DI46" s="87" t="str">
        <f t="shared" ca="1" si="65"/>
        <v xml:space="preserve"> </v>
      </c>
      <c r="DJ46" s="87" t="str">
        <f t="shared" ca="1" si="65"/>
        <v xml:space="preserve"> </v>
      </c>
      <c r="DK46" s="87" t="str">
        <f t="shared" ca="1" si="65"/>
        <v xml:space="preserve"> </v>
      </c>
      <c r="DL46" s="87" t="str">
        <f t="shared" ca="1" si="65"/>
        <v xml:space="preserve"> </v>
      </c>
      <c r="DM46" s="87" t="str">
        <f t="shared" si="65"/>
        <v>WD</v>
      </c>
      <c r="DN46" s="87" t="str">
        <f t="shared" si="65"/>
        <v>WD</v>
      </c>
      <c r="DO46" s="87" t="str">
        <f t="shared" ca="1" si="65"/>
        <v xml:space="preserve"> </v>
      </c>
      <c r="DP46" s="87" t="str">
        <f t="shared" ca="1" si="65"/>
        <v xml:space="preserve"> </v>
      </c>
      <c r="DQ46" s="87" t="str">
        <f t="shared" ca="1" si="65"/>
        <v xml:space="preserve"> </v>
      </c>
      <c r="DR46" s="87" t="str">
        <f t="shared" ca="1" si="65"/>
        <v xml:space="preserve"> </v>
      </c>
      <c r="DS46" s="87" t="str">
        <f t="shared" ca="1" si="65"/>
        <v xml:space="preserve"> </v>
      </c>
      <c r="DT46" s="87" t="str">
        <f t="shared" si="65"/>
        <v>WD</v>
      </c>
      <c r="DU46" s="87" t="str">
        <f t="shared" si="65"/>
        <v>WD</v>
      </c>
      <c r="DV46" s="87" t="str">
        <f t="shared" ca="1" si="65"/>
        <v xml:space="preserve"> </v>
      </c>
      <c r="DW46" s="87" t="str">
        <f t="shared" ca="1" si="65"/>
        <v xml:space="preserve"> </v>
      </c>
      <c r="DX46" s="87" t="str">
        <f t="shared" ca="1" si="65"/>
        <v xml:space="preserve"> </v>
      </c>
      <c r="DY46" s="87" t="str">
        <f t="shared" ca="1" si="65"/>
        <v xml:space="preserve"> </v>
      </c>
      <c r="DZ46" s="87" t="str">
        <f t="shared" ca="1" si="65"/>
        <v xml:space="preserve"> </v>
      </c>
    </row>
    <row r="47" spans="1:130" s="74" customFormat="1" ht="1.2" customHeight="1" x14ac:dyDescent="0.3">
      <c r="A47" s="96"/>
      <c r="B47" s="96"/>
      <c r="C47" s="96"/>
      <c r="D47" s="97"/>
      <c r="E47" s="97"/>
      <c r="F47" s="97"/>
      <c r="G47" s="98" t="str">
        <f ca="1">IF(AND(G46 = 100%, G48 = 100%), "100%", " ")</f>
        <v xml:space="preserve"> </v>
      </c>
      <c r="H47" s="82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7"/>
      <c r="DY47" s="87"/>
      <c r="DZ47" s="87"/>
    </row>
    <row r="48" spans="1:130" x14ac:dyDescent="0.3">
      <c r="A48" s="96" t="str">
        <f ca="1">IF(OFFSET(Actions!B1,20,0)  = "","", OFFSET(Actions!B1,20,0) )</f>
        <v/>
      </c>
      <c r="B48" s="96" t="str">
        <f ca="1">IF(OFFSET(Actions!H1,20,0) = "","", OFFSET(Actions!H1,20,0))</f>
        <v/>
      </c>
      <c r="C48" s="96" t="str">
        <f ca="1">IF(OFFSET(Actions!C1,20,0)  = "","", OFFSET(Actions!C1,20,0) )</f>
        <v/>
      </c>
      <c r="D48" s="97" t="str">
        <f ca="1">IF(OFFSET(Actions!I$1,20,0) = 0/1/1900,"",IFERROR(DATEVALUE(MID(OFFSET(Actions!I$1,20,0), 5,8 )), OFFSET(Actions!I$1,20,0)))</f>
        <v/>
      </c>
      <c r="E48" s="97" t="str">
        <f ca="1">IF(OFFSET(Actions!J$1,20,0) = 0/1/1900,"",IFERROR(DATEVALUE(MID(OFFSET(Actions!J$1,20,0), 5,8 )), OFFSET(Actions!J$1,20,0)))</f>
        <v/>
      </c>
      <c r="F48" s="97" t="str">
        <f ca="1">IF(OFFSET(Actions!K$1,20,0) = 0/1/1900,"",IFERROR(DATEVALUE(MID(OFFSET(Actions!K$1,20,0), 5,8 )), OFFSET(Actions!K$1,20,0)))</f>
        <v/>
      </c>
      <c r="G48" s="98" t="str">
        <f ca="1">IF(OFFSET(Actions!G1,20,0)  = "","", OFFSET(Actions!G1,20,0) )</f>
        <v/>
      </c>
      <c r="H48" s="82" t="str">
        <f ca="1">IF(OFFSET(Actions!E1,20,0)  = "","", OFFSET(Actions!E1,20,0) )</f>
        <v/>
      </c>
      <c r="I48" s="87" t="str">
        <f t="shared" ref="I48:AN48" ca="1" si="66">IF($C$2=TRUE,IF($F$48="",IF(AND(OR($D$48&lt;=I$8,$D$48&lt;J$8),$E$48&gt;=I$8),$H$48,IF(OR(WEEKDAY(I$8)=1,WEEKDAY(I$8)=7),"WD"," ")),IF(AND(OR($D$48&lt;=I$8,$D$48&lt;J$8),$F$48&gt;=I$8),"C",IF(OR(WEEKDAY(I$8)=1,WEEKDAY(I$8)=7),"WD"," "))),IF(OR(WEEKDAY(I$8)=1,WEEKDAY(I$8)=7),"WD",IF($F$48="",IF(AND(OR($D$48&lt;=I$8,$D$48&lt;J$8),$E$48&gt;=I$8),$H$48," "),IF(AND(OR($D$48&lt;=I$8,$D$48&lt;J$8),$F$48&gt;=I$8),"C"," "))))</f>
        <v xml:space="preserve"> </v>
      </c>
      <c r="J48" s="87" t="str">
        <f t="shared" ca="1" si="66"/>
        <v xml:space="preserve"> </v>
      </c>
      <c r="K48" s="87" t="str">
        <f t="shared" ca="1" si="66"/>
        <v xml:space="preserve"> </v>
      </c>
      <c r="L48" s="87" t="str">
        <f t="shared" si="66"/>
        <v>WD</v>
      </c>
      <c r="M48" s="87" t="str">
        <f t="shared" si="66"/>
        <v>WD</v>
      </c>
      <c r="N48" s="87" t="str">
        <f t="shared" ca="1" si="66"/>
        <v xml:space="preserve"> </v>
      </c>
      <c r="O48" s="87" t="str">
        <f t="shared" ca="1" si="66"/>
        <v xml:space="preserve"> </v>
      </c>
      <c r="P48" s="87" t="str">
        <f t="shared" ca="1" si="66"/>
        <v xml:space="preserve"> </v>
      </c>
      <c r="Q48" s="87" t="str">
        <f t="shared" ca="1" si="66"/>
        <v xml:space="preserve"> </v>
      </c>
      <c r="R48" s="87" t="str">
        <f t="shared" ca="1" si="66"/>
        <v xml:space="preserve"> </v>
      </c>
      <c r="S48" s="87" t="str">
        <f t="shared" si="66"/>
        <v>WD</v>
      </c>
      <c r="T48" s="87" t="str">
        <f t="shared" si="66"/>
        <v>WD</v>
      </c>
      <c r="U48" s="87" t="str">
        <f t="shared" ca="1" si="66"/>
        <v xml:space="preserve"> </v>
      </c>
      <c r="V48" s="87" t="str">
        <f t="shared" ca="1" si="66"/>
        <v xml:space="preserve"> </v>
      </c>
      <c r="W48" s="87" t="str">
        <f t="shared" ca="1" si="66"/>
        <v xml:space="preserve"> </v>
      </c>
      <c r="X48" s="87" t="str">
        <f t="shared" ca="1" si="66"/>
        <v xml:space="preserve"> </v>
      </c>
      <c r="Y48" s="87" t="str">
        <f t="shared" ca="1" si="66"/>
        <v xml:space="preserve"> </v>
      </c>
      <c r="Z48" s="87" t="str">
        <f t="shared" si="66"/>
        <v>WD</v>
      </c>
      <c r="AA48" s="87" t="str">
        <f t="shared" si="66"/>
        <v>WD</v>
      </c>
      <c r="AB48" s="87" t="str">
        <f t="shared" ca="1" si="66"/>
        <v xml:space="preserve"> </v>
      </c>
      <c r="AC48" s="87" t="str">
        <f t="shared" ca="1" si="66"/>
        <v xml:space="preserve"> </v>
      </c>
      <c r="AD48" s="87" t="str">
        <f t="shared" ca="1" si="66"/>
        <v xml:space="preserve"> </v>
      </c>
      <c r="AE48" s="87" t="str">
        <f t="shared" ca="1" si="66"/>
        <v xml:space="preserve"> </v>
      </c>
      <c r="AF48" s="87" t="str">
        <f t="shared" ca="1" si="66"/>
        <v xml:space="preserve"> </v>
      </c>
      <c r="AG48" s="87" t="str">
        <f t="shared" si="66"/>
        <v>WD</v>
      </c>
      <c r="AH48" s="87" t="str">
        <f t="shared" si="66"/>
        <v>WD</v>
      </c>
      <c r="AI48" s="87" t="str">
        <f t="shared" ca="1" si="66"/>
        <v xml:space="preserve"> </v>
      </c>
      <c r="AJ48" s="87" t="str">
        <f t="shared" ca="1" si="66"/>
        <v xml:space="preserve"> </v>
      </c>
      <c r="AK48" s="87" t="str">
        <f t="shared" ca="1" si="66"/>
        <v xml:space="preserve"> </v>
      </c>
      <c r="AL48" s="87" t="str">
        <f t="shared" ca="1" si="66"/>
        <v xml:space="preserve"> </v>
      </c>
      <c r="AM48" s="87" t="str">
        <f t="shared" ca="1" si="66"/>
        <v xml:space="preserve"> </v>
      </c>
      <c r="AN48" s="87" t="str">
        <f t="shared" si="66"/>
        <v>WD</v>
      </c>
      <c r="AO48" s="87" t="str">
        <f t="shared" ref="AO48:BT48" si="67">IF($C$2=TRUE,IF($F$48="",IF(AND(OR($D$48&lt;=AO$8,$D$48&lt;AP$8),$E$48&gt;=AO$8),$H$48,IF(OR(WEEKDAY(AO$8)=1,WEEKDAY(AO$8)=7),"WD"," ")),IF(AND(OR($D$48&lt;=AO$8,$D$48&lt;AP$8),$F$48&gt;=AO$8),"C",IF(OR(WEEKDAY(AO$8)=1,WEEKDAY(AO$8)=7),"WD"," "))),IF(OR(WEEKDAY(AO$8)=1,WEEKDAY(AO$8)=7),"WD",IF($F$48="",IF(AND(OR($D$48&lt;=AO$8,$D$48&lt;AP$8),$E$48&gt;=AO$8),$H$48," "),IF(AND(OR($D$48&lt;=AO$8,$D$48&lt;AP$8),$F$48&gt;=AO$8),"C"," "))))</f>
        <v>WD</v>
      </c>
      <c r="AP48" s="87" t="str">
        <f t="shared" ca="1" si="67"/>
        <v xml:space="preserve"> </v>
      </c>
      <c r="AQ48" s="87" t="str">
        <f t="shared" ca="1" si="67"/>
        <v xml:space="preserve"> </v>
      </c>
      <c r="AR48" s="87" t="str">
        <f t="shared" ca="1" si="67"/>
        <v xml:space="preserve"> </v>
      </c>
      <c r="AS48" s="87" t="str">
        <f t="shared" ca="1" si="67"/>
        <v xml:space="preserve"> </v>
      </c>
      <c r="AT48" s="87" t="str">
        <f t="shared" ca="1" si="67"/>
        <v xml:space="preserve"> </v>
      </c>
      <c r="AU48" s="87" t="str">
        <f t="shared" si="67"/>
        <v>WD</v>
      </c>
      <c r="AV48" s="87" t="str">
        <f t="shared" si="67"/>
        <v>WD</v>
      </c>
      <c r="AW48" s="87" t="str">
        <f t="shared" ca="1" si="67"/>
        <v xml:space="preserve"> </v>
      </c>
      <c r="AX48" s="87" t="str">
        <f t="shared" ca="1" si="67"/>
        <v xml:space="preserve"> </v>
      </c>
      <c r="AY48" s="87" t="str">
        <f t="shared" ca="1" si="67"/>
        <v xml:space="preserve"> </v>
      </c>
      <c r="AZ48" s="87" t="str">
        <f t="shared" ca="1" si="67"/>
        <v xml:space="preserve"> </v>
      </c>
      <c r="BA48" s="87" t="str">
        <f t="shared" ca="1" si="67"/>
        <v xml:space="preserve"> </v>
      </c>
      <c r="BB48" s="87" t="str">
        <f t="shared" si="67"/>
        <v>WD</v>
      </c>
      <c r="BC48" s="87" t="str">
        <f t="shared" si="67"/>
        <v>WD</v>
      </c>
      <c r="BD48" s="87" t="str">
        <f t="shared" ca="1" si="67"/>
        <v xml:space="preserve"> </v>
      </c>
      <c r="BE48" s="87" t="str">
        <f t="shared" ca="1" si="67"/>
        <v xml:space="preserve"> </v>
      </c>
      <c r="BF48" s="87" t="str">
        <f t="shared" ca="1" si="67"/>
        <v xml:space="preserve"> </v>
      </c>
      <c r="BG48" s="87" t="str">
        <f t="shared" ca="1" si="67"/>
        <v xml:space="preserve"> </v>
      </c>
      <c r="BH48" s="87" t="str">
        <f t="shared" ca="1" si="67"/>
        <v xml:space="preserve"> </v>
      </c>
      <c r="BI48" s="87" t="str">
        <f t="shared" si="67"/>
        <v>WD</v>
      </c>
      <c r="BJ48" s="87" t="str">
        <f t="shared" si="67"/>
        <v>WD</v>
      </c>
      <c r="BK48" s="87" t="str">
        <f t="shared" ca="1" si="67"/>
        <v xml:space="preserve"> </v>
      </c>
      <c r="BL48" s="87" t="str">
        <f t="shared" ca="1" si="67"/>
        <v xml:space="preserve"> </v>
      </c>
      <c r="BM48" s="87" t="str">
        <f t="shared" ca="1" si="67"/>
        <v xml:space="preserve"> </v>
      </c>
      <c r="BN48" s="87" t="str">
        <f t="shared" ca="1" si="67"/>
        <v xml:space="preserve"> </v>
      </c>
      <c r="BO48" s="87" t="str">
        <f t="shared" ca="1" si="67"/>
        <v xml:space="preserve"> </v>
      </c>
      <c r="BP48" s="87" t="str">
        <f t="shared" si="67"/>
        <v>WD</v>
      </c>
      <c r="BQ48" s="87" t="str">
        <f t="shared" si="67"/>
        <v>WD</v>
      </c>
      <c r="BR48" s="87" t="str">
        <f t="shared" ca="1" si="67"/>
        <v xml:space="preserve"> </v>
      </c>
      <c r="BS48" s="87" t="str">
        <f t="shared" ca="1" si="67"/>
        <v xml:space="preserve"> </v>
      </c>
      <c r="BT48" s="87" t="str">
        <f t="shared" ca="1" si="67"/>
        <v xml:space="preserve"> </v>
      </c>
      <c r="BU48" s="87" t="str">
        <f t="shared" ref="BU48:CZ48" ca="1" si="68">IF($C$2=TRUE,IF($F$48="",IF(AND(OR($D$48&lt;=BU$8,$D$48&lt;BV$8),$E$48&gt;=BU$8),$H$48,IF(OR(WEEKDAY(BU$8)=1,WEEKDAY(BU$8)=7),"WD"," ")),IF(AND(OR($D$48&lt;=BU$8,$D$48&lt;BV$8),$F$48&gt;=BU$8),"C",IF(OR(WEEKDAY(BU$8)=1,WEEKDAY(BU$8)=7),"WD"," "))),IF(OR(WEEKDAY(BU$8)=1,WEEKDAY(BU$8)=7),"WD",IF($F$48="",IF(AND(OR($D$48&lt;=BU$8,$D$48&lt;BV$8),$E$48&gt;=BU$8),$H$48," "),IF(AND(OR($D$48&lt;=BU$8,$D$48&lt;BV$8),$F$48&gt;=BU$8),"C"," "))))</f>
        <v xml:space="preserve"> </v>
      </c>
      <c r="BV48" s="87" t="str">
        <f t="shared" ca="1" si="68"/>
        <v xml:space="preserve"> </v>
      </c>
      <c r="BW48" s="87" t="str">
        <f t="shared" si="68"/>
        <v>WD</v>
      </c>
      <c r="BX48" s="87" t="str">
        <f t="shared" si="68"/>
        <v>WD</v>
      </c>
      <c r="BY48" s="87" t="str">
        <f t="shared" ca="1" si="68"/>
        <v xml:space="preserve"> </v>
      </c>
      <c r="BZ48" s="87" t="str">
        <f t="shared" ca="1" si="68"/>
        <v xml:space="preserve"> </v>
      </c>
      <c r="CA48" s="87" t="str">
        <f t="shared" ca="1" si="68"/>
        <v xml:space="preserve"> </v>
      </c>
      <c r="CB48" s="87" t="str">
        <f t="shared" ca="1" si="68"/>
        <v xml:space="preserve"> </v>
      </c>
      <c r="CC48" s="87" t="str">
        <f t="shared" ca="1" si="68"/>
        <v xml:space="preserve"> </v>
      </c>
      <c r="CD48" s="87" t="str">
        <f t="shared" si="68"/>
        <v>WD</v>
      </c>
      <c r="CE48" s="87" t="str">
        <f t="shared" si="68"/>
        <v>WD</v>
      </c>
      <c r="CF48" s="87" t="str">
        <f t="shared" ca="1" si="68"/>
        <v xml:space="preserve"> </v>
      </c>
      <c r="CG48" s="87" t="str">
        <f t="shared" ca="1" si="68"/>
        <v xml:space="preserve"> </v>
      </c>
      <c r="CH48" s="87" t="str">
        <f t="shared" ca="1" si="68"/>
        <v xml:space="preserve"> </v>
      </c>
      <c r="CI48" s="87" t="str">
        <f t="shared" ca="1" si="68"/>
        <v xml:space="preserve"> </v>
      </c>
      <c r="CJ48" s="87" t="str">
        <f t="shared" ca="1" si="68"/>
        <v xml:space="preserve"> </v>
      </c>
      <c r="CK48" s="87" t="str">
        <f t="shared" si="68"/>
        <v>WD</v>
      </c>
      <c r="CL48" s="87" t="str">
        <f t="shared" si="68"/>
        <v>WD</v>
      </c>
      <c r="CM48" s="87" t="str">
        <f t="shared" ca="1" si="68"/>
        <v xml:space="preserve"> </v>
      </c>
      <c r="CN48" s="87" t="str">
        <f t="shared" ca="1" si="68"/>
        <v xml:space="preserve"> </v>
      </c>
      <c r="CO48" s="87" t="str">
        <f t="shared" ca="1" si="68"/>
        <v xml:space="preserve"> </v>
      </c>
      <c r="CP48" s="87" t="str">
        <f t="shared" ca="1" si="68"/>
        <v xml:space="preserve"> </v>
      </c>
      <c r="CQ48" s="87" t="str">
        <f t="shared" ca="1" si="68"/>
        <v xml:space="preserve"> </v>
      </c>
      <c r="CR48" s="87" t="str">
        <f t="shared" si="68"/>
        <v>WD</v>
      </c>
      <c r="CS48" s="87" t="str">
        <f t="shared" si="68"/>
        <v>WD</v>
      </c>
      <c r="CT48" s="87" t="str">
        <f t="shared" ca="1" si="68"/>
        <v xml:space="preserve"> </v>
      </c>
      <c r="CU48" s="87" t="str">
        <f t="shared" ca="1" si="68"/>
        <v xml:space="preserve"> </v>
      </c>
      <c r="CV48" s="87" t="str">
        <f t="shared" ca="1" si="68"/>
        <v xml:space="preserve"> </v>
      </c>
      <c r="CW48" s="87" t="str">
        <f t="shared" ca="1" si="68"/>
        <v xml:space="preserve"> </v>
      </c>
      <c r="CX48" s="87" t="str">
        <f t="shared" ca="1" si="68"/>
        <v xml:space="preserve"> </v>
      </c>
      <c r="CY48" s="87" t="str">
        <f t="shared" si="68"/>
        <v>WD</v>
      </c>
      <c r="CZ48" s="87" t="str">
        <f t="shared" si="68"/>
        <v>WD</v>
      </c>
      <c r="DA48" s="87" t="str">
        <f t="shared" ref="DA48:DZ48" ca="1" si="69">IF($C$2=TRUE,IF($F$48="",IF(AND(OR($D$48&lt;=DA$8,$D$48&lt;DB$8),$E$48&gt;=DA$8),$H$48,IF(OR(WEEKDAY(DA$8)=1,WEEKDAY(DA$8)=7),"WD"," ")),IF(AND(OR($D$48&lt;=DA$8,$D$48&lt;DB$8),$F$48&gt;=DA$8),"C",IF(OR(WEEKDAY(DA$8)=1,WEEKDAY(DA$8)=7),"WD"," "))),IF(OR(WEEKDAY(DA$8)=1,WEEKDAY(DA$8)=7),"WD",IF($F$48="",IF(AND(OR($D$48&lt;=DA$8,$D$48&lt;DB$8),$E$48&gt;=DA$8),$H$48," "),IF(AND(OR($D$48&lt;=DA$8,$D$48&lt;DB$8),$F$48&gt;=DA$8),"C"," "))))</f>
        <v xml:space="preserve"> </v>
      </c>
      <c r="DB48" s="87" t="str">
        <f t="shared" ca="1" si="69"/>
        <v xml:space="preserve"> </v>
      </c>
      <c r="DC48" s="87" t="str">
        <f t="shared" ca="1" si="69"/>
        <v xml:space="preserve"> </v>
      </c>
      <c r="DD48" s="87" t="str">
        <f t="shared" ca="1" si="69"/>
        <v xml:space="preserve"> </v>
      </c>
      <c r="DE48" s="87" t="str">
        <f t="shared" ca="1" si="69"/>
        <v xml:space="preserve"> </v>
      </c>
      <c r="DF48" s="87" t="str">
        <f t="shared" si="69"/>
        <v>WD</v>
      </c>
      <c r="DG48" s="87" t="str">
        <f t="shared" si="69"/>
        <v>WD</v>
      </c>
      <c r="DH48" s="87" t="str">
        <f t="shared" ca="1" si="69"/>
        <v xml:space="preserve"> </v>
      </c>
      <c r="DI48" s="87" t="str">
        <f t="shared" ca="1" si="69"/>
        <v xml:space="preserve"> </v>
      </c>
      <c r="DJ48" s="87" t="str">
        <f t="shared" ca="1" si="69"/>
        <v xml:space="preserve"> </v>
      </c>
      <c r="DK48" s="87" t="str">
        <f t="shared" ca="1" si="69"/>
        <v xml:space="preserve"> </v>
      </c>
      <c r="DL48" s="87" t="str">
        <f t="shared" ca="1" si="69"/>
        <v xml:space="preserve"> </v>
      </c>
      <c r="DM48" s="87" t="str">
        <f t="shared" si="69"/>
        <v>WD</v>
      </c>
      <c r="DN48" s="87" t="str">
        <f t="shared" si="69"/>
        <v>WD</v>
      </c>
      <c r="DO48" s="87" t="str">
        <f t="shared" ca="1" si="69"/>
        <v xml:space="preserve"> </v>
      </c>
      <c r="DP48" s="87" t="str">
        <f t="shared" ca="1" si="69"/>
        <v xml:space="preserve"> </v>
      </c>
      <c r="DQ48" s="87" t="str">
        <f t="shared" ca="1" si="69"/>
        <v xml:space="preserve"> </v>
      </c>
      <c r="DR48" s="87" t="str">
        <f t="shared" ca="1" si="69"/>
        <v xml:space="preserve"> </v>
      </c>
      <c r="DS48" s="87" t="str">
        <f t="shared" ca="1" si="69"/>
        <v xml:space="preserve"> </v>
      </c>
      <c r="DT48" s="87" t="str">
        <f t="shared" si="69"/>
        <v>WD</v>
      </c>
      <c r="DU48" s="87" t="str">
        <f t="shared" si="69"/>
        <v>WD</v>
      </c>
      <c r="DV48" s="87" t="str">
        <f t="shared" ca="1" si="69"/>
        <v xml:space="preserve"> </v>
      </c>
      <c r="DW48" s="87" t="str">
        <f t="shared" ca="1" si="69"/>
        <v xml:space="preserve"> </v>
      </c>
      <c r="DX48" s="87" t="str">
        <f t="shared" ca="1" si="69"/>
        <v xml:space="preserve"> </v>
      </c>
      <c r="DY48" s="87" t="str">
        <f t="shared" ca="1" si="69"/>
        <v xml:space="preserve"> </v>
      </c>
      <c r="DZ48" s="87" t="str">
        <f t="shared" ca="1" si="69"/>
        <v xml:space="preserve"> </v>
      </c>
    </row>
    <row r="49" spans="1:130" s="74" customFormat="1" ht="1.2" customHeight="1" x14ac:dyDescent="0.3">
      <c r="A49" s="96"/>
      <c r="B49" s="96"/>
      <c r="C49" s="96"/>
      <c r="D49" s="97"/>
      <c r="E49" s="97"/>
      <c r="F49" s="97"/>
      <c r="G49" s="98" t="str">
        <f ca="1">IF(AND(G48 = 100%, G50 = 100%), "100%", " ")</f>
        <v xml:space="preserve"> </v>
      </c>
      <c r="H49" s="82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7"/>
      <c r="DY49" s="87"/>
      <c r="DZ49" s="87"/>
    </row>
    <row r="50" spans="1:130" x14ac:dyDescent="0.3">
      <c r="A50" s="96" t="str">
        <f ca="1">IF(OFFSET(Actions!B1,21,0)  = "","", OFFSET(Actions!B1,21,0) )</f>
        <v/>
      </c>
      <c r="B50" s="96" t="str">
        <f ca="1">IF(OFFSET(Actions!H1,21,0) = "","", OFFSET(Actions!H1,21,0))</f>
        <v/>
      </c>
      <c r="C50" s="96" t="str">
        <f ca="1">IF(OFFSET(Actions!C1,21,0)  = "","", OFFSET(Actions!C1,21,0) )</f>
        <v/>
      </c>
      <c r="D50" s="97" t="str">
        <f ca="1">IF(OFFSET(Actions!I$1,21,0) = 0/1/1900,"",IFERROR(DATEVALUE(MID(OFFSET(Actions!I$1,21,0), 5,8 )), OFFSET(Actions!I$1,21,0)))</f>
        <v/>
      </c>
      <c r="E50" s="97" t="str">
        <f ca="1">IF(OFFSET(Actions!J$1,21,0) = 0/1/1900,"",IFERROR(DATEVALUE(MID(OFFSET(Actions!J$1,21,0), 5,8 )), OFFSET(Actions!J$1,21,0)))</f>
        <v/>
      </c>
      <c r="F50" s="97" t="str">
        <f ca="1">IF(OFFSET(Actions!K$1,21,0) = 0/1/1900,"",IFERROR(DATEVALUE(MID(OFFSET(Actions!K$1,21,0), 5,8 )), OFFSET(Actions!K$1,21,0)))</f>
        <v/>
      </c>
      <c r="G50" s="98" t="str">
        <f ca="1">IF(OFFSET(Actions!G1,21,0)  = "","", OFFSET(Actions!G1,21,0) )</f>
        <v/>
      </c>
      <c r="H50" s="82" t="str">
        <f ca="1">IF(OFFSET(Actions!E1,21,0)  = "","", OFFSET(Actions!E1,21,0) )</f>
        <v/>
      </c>
      <c r="I50" s="87" t="str">
        <f t="shared" ref="I50:AN50" ca="1" si="70">IF($C$2=TRUE,IF($F$50="",IF(AND(OR($D$50&lt;=I$8,$D$50&lt;J$8),$E$50&gt;=I$8),$H$50,IF(OR(WEEKDAY(I$8)=1,WEEKDAY(I$8)=7),"WD"," ")),IF(AND(OR($D$50&lt;=I$8,$D$50&lt;J$8),$F$50&gt;=I$8),"C",IF(OR(WEEKDAY(I$8)=1,WEEKDAY(I$8)=7),"WD"," "))),IF(OR(WEEKDAY(I$8)=1,WEEKDAY(I$8)=7),"WD",IF($F$50="",IF(AND(OR($D$50&lt;=I$8,$D$50&lt;J$8),$E$50&gt;=I$8),$H$50," "),IF(AND(OR($D$50&lt;=I$8,$D$50&lt;J$8),$F$50&gt;=I$8),"C"," "))))</f>
        <v xml:space="preserve"> </v>
      </c>
      <c r="J50" s="87" t="str">
        <f t="shared" ca="1" si="70"/>
        <v xml:space="preserve"> </v>
      </c>
      <c r="K50" s="87" t="str">
        <f t="shared" ca="1" si="70"/>
        <v xml:space="preserve"> </v>
      </c>
      <c r="L50" s="87" t="str">
        <f t="shared" si="70"/>
        <v>WD</v>
      </c>
      <c r="M50" s="87" t="str">
        <f t="shared" si="70"/>
        <v>WD</v>
      </c>
      <c r="N50" s="87" t="str">
        <f t="shared" ca="1" si="70"/>
        <v xml:space="preserve"> </v>
      </c>
      <c r="O50" s="87" t="str">
        <f t="shared" ca="1" si="70"/>
        <v xml:space="preserve"> </v>
      </c>
      <c r="P50" s="87" t="str">
        <f t="shared" ca="1" si="70"/>
        <v xml:space="preserve"> </v>
      </c>
      <c r="Q50" s="87" t="str">
        <f t="shared" ca="1" si="70"/>
        <v xml:space="preserve"> </v>
      </c>
      <c r="R50" s="87" t="str">
        <f t="shared" ca="1" si="70"/>
        <v xml:space="preserve"> </v>
      </c>
      <c r="S50" s="87" t="str">
        <f t="shared" si="70"/>
        <v>WD</v>
      </c>
      <c r="T50" s="87" t="str">
        <f t="shared" si="70"/>
        <v>WD</v>
      </c>
      <c r="U50" s="87" t="str">
        <f t="shared" ca="1" si="70"/>
        <v xml:space="preserve"> </v>
      </c>
      <c r="V50" s="87" t="str">
        <f t="shared" ca="1" si="70"/>
        <v xml:space="preserve"> </v>
      </c>
      <c r="W50" s="87" t="str">
        <f t="shared" ca="1" si="70"/>
        <v xml:space="preserve"> </v>
      </c>
      <c r="X50" s="87" t="str">
        <f t="shared" ca="1" si="70"/>
        <v xml:space="preserve"> </v>
      </c>
      <c r="Y50" s="87" t="str">
        <f t="shared" ca="1" si="70"/>
        <v xml:space="preserve"> </v>
      </c>
      <c r="Z50" s="87" t="str">
        <f t="shared" si="70"/>
        <v>WD</v>
      </c>
      <c r="AA50" s="87" t="str">
        <f t="shared" si="70"/>
        <v>WD</v>
      </c>
      <c r="AB50" s="87" t="str">
        <f t="shared" ca="1" si="70"/>
        <v xml:space="preserve"> </v>
      </c>
      <c r="AC50" s="87" t="str">
        <f t="shared" ca="1" si="70"/>
        <v xml:space="preserve"> </v>
      </c>
      <c r="AD50" s="87" t="str">
        <f t="shared" ca="1" si="70"/>
        <v xml:space="preserve"> </v>
      </c>
      <c r="AE50" s="87" t="str">
        <f t="shared" ca="1" si="70"/>
        <v xml:space="preserve"> </v>
      </c>
      <c r="AF50" s="87" t="str">
        <f t="shared" ca="1" si="70"/>
        <v xml:space="preserve"> </v>
      </c>
      <c r="AG50" s="87" t="str">
        <f t="shared" si="70"/>
        <v>WD</v>
      </c>
      <c r="AH50" s="87" t="str">
        <f t="shared" si="70"/>
        <v>WD</v>
      </c>
      <c r="AI50" s="87" t="str">
        <f t="shared" ca="1" si="70"/>
        <v xml:space="preserve"> </v>
      </c>
      <c r="AJ50" s="87" t="str">
        <f t="shared" ca="1" si="70"/>
        <v xml:space="preserve"> </v>
      </c>
      <c r="AK50" s="87" t="str">
        <f t="shared" ca="1" si="70"/>
        <v xml:space="preserve"> </v>
      </c>
      <c r="AL50" s="87" t="str">
        <f t="shared" ca="1" si="70"/>
        <v xml:space="preserve"> </v>
      </c>
      <c r="AM50" s="87" t="str">
        <f t="shared" ca="1" si="70"/>
        <v xml:space="preserve"> </v>
      </c>
      <c r="AN50" s="87" t="str">
        <f t="shared" si="70"/>
        <v>WD</v>
      </c>
      <c r="AO50" s="87" t="str">
        <f t="shared" ref="AO50:BT50" si="71">IF($C$2=TRUE,IF($F$50="",IF(AND(OR($D$50&lt;=AO$8,$D$50&lt;AP$8),$E$50&gt;=AO$8),$H$50,IF(OR(WEEKDAY(AO$8)=1,WEEKDAY(AO$8)=7),"WD"," ")),IF(AND(OR($D$50&lt;=AO$8,$D$50&lt;AP$8),$F$50&gt;=AO$8),"C",IF(OR(WEEKDAY(AO$8)=1,WEEKDAY(AO$8)=7),"WD"," "))),IF(OR(WEEKDAY(AO$8)=1,WEEKDAY(AO$8)=7),"WD",IF($F$50="",IF(AND(OR($D$50&lt;=AO$8,$D$50&lt;AP$8),$E$50&gt;=AO$8),$H$50," "),IF(AND(OR($D$50&lt;=AO$8,$D$50&lt;AP$8),$F$50&gt;=AO$8),"C"," "))))</f>
        <v>WD</v>
      </c>
      <c r="AP50" s="87" t="str">
        <f t="shared" ca="1" si="71"/>
        <v xml:space="preserve"> </v>
      </c>
      <c r="AQ50" s="87" t="str">
        <f t="shared" ca="1" si="71"/>
        <v xml:space="preserve"> </v>
      </c>
      <c r="AR50" s="87" t="str">
        <f t="shared" ca="1" si="71"/>
        <v xml:space="preserve"> </v>
      </c>
      <c r="AS50" s="87" t="str">
        <f t="shared" ca="1" si="71"/>
        <v xml:space="preserve"> </v>
      </c>
      <c r="AT50" s="87" t="str">
        <f t="shared" ca="1" si="71"/>
        <v xml:space="preserve"> </v>
      </c>
      <c r="AU50" s="87" t="str">
        <f t="shared" si="71"/>
        <v>WD</v>
      </c>
      <c r="AV50" s="87" t="str">
        <f t="shared" si="71"/>
        <v>WD</v>
      </c>
      <c r="AW50" s="87" t="str">
        <f t="shared" ca="1" si="71"/>
        <v xml:space="preserve"> </v>
      </c>
      <c r="AX50" s="87" t="str">
        <f t="shared" ca="1" si="71"/>
        <v xml:space="preserve"> </v>
      </c>
      <c r="AY50" s="87" t="str">
        <f t="shared" ca="1" si="71"/>
        <v xml:space="preserve"> </v>
      </c>
      <c r="AZ50" s="87" t="str">
        <f t="shared" ca="1" si="71"/>
        <v xml:space="preserve"> </v>
      </c>
      <c r="BA50" s="87" t="str">
        <f t="shared" ca="1" si="71"/>
        <v xml:space="preserve"> </v>
      </c>
      <c r="BB50" s="87" t="str">
        <f t="shared" si="71"/>
        <v>WD</v>
      </c>
      <c r="BC50" s="87" t="str">
        <f t="shared" si="71"/>
        <v>WD</v>
      </c>
      <c r="BD50" s="87" t="str">
        <f t="shared" ca="1" si="71"/>
        <v xml:space="preserve"> </v>
      </c>
      <c r="BE50" s="87" t="str">
        <f t="shared" ca="1" si="71"/>
        <v xml:space="preserve"> </v>
      </c>
      <c r="BF50" s="87" t="str">
        <f t="shared" ca="1" si="71"/>
        <v xml:space="preserve"> </v>
      </c>
      <c r="BG50" s="87" t="str">
        <f t="shared" ca="1" si="71"/>
        <v xml:space="preserve"> </v>
      </c>
      <c r="BH50" s="87" t="str">
        <f t="shared" ca="1" si="71"/>
        <v xml:space="preserve"> </v>
      </c>
      <c r="BI50" s="87" t="str">
        <f t="shared" si="71"/>
        <v>WD</v>
      </c>
      <c r="BJ50" s="87" t="str">
        <f t="shared" si="71"/>
        <v>WD</v>
      </c>
      <c r="BK50" s="87" t="str">
        <f t="shared" ca="1" si="71"/>
        <v xml:space="preserve"> </v>
      </c>
      <c r="BL50" s="87" t="str">
        <f t="shared" ca="1" si="71"/>
        <v xml:space="preserve"> </v>
      </c>
      <c r="BM50" s="87" t="str">
        <f t="shared" ca="1" si="71"/>
        <v xml:space="preserve"> </v>
      </c>
      <c r="BN50" s="87" t="str">
        <f t="shared" ca="1" si="71"/>
        <v xml:space="preserve"> </v>
      </c>
      <c r="BO50" s="87" t="str">
        <f t="shared" ca="1" si="71"/>
        <v xml:space="preserve"> </v>
      </c>
      <c r="BP50" s="87" t="str">
        <f t="shared" si="71"/>
        <v>WD</v>
      </c>
      <c r="BQ50" s="87" t="str">
        <f t="shared" si="71"/>
        <v>WD</v>
      </c>
      <c r="BR50" s="87" t="str">
        <f t="shared" ca="1" si="71"/>
        <v xml:space="preserve"> </v>
      </c>
      <c r="BS50" s="87" t="str">
        <f t="shared" ca="1" si="71"/>
        <v xml:space="preserve"> </v>
      </c>
      <c r="BT50" s="87" t="str">
        <f t="shared" ca="1" si="71"/>
        <v xml:space="preserve"> </v>
      </c>
      <c r="BU50" s="87" t="str">
        <f t="shared" ref="BU50:CZ50" ca="1" si="72">IF($C$2=TRUE,IF($F$50="",IF(AND(OR($D$50&lt;=BU$8,$D$50&lt;BV$8),$E$50&gt;=BU$8),$H$50,IF(OR(WEEKDAY(BU$8)=1,WEEKDAY(BU$8)=7),"WD"," ")),IF(AND(OR($D$50&lt;=BU$8,$D$50&lt;BV$8),$F$50&gt;=BU$8),"C",IF(OR(WEEKDAY(BU$8)=1,WEEKDAY(BU$8)=7),"WD"," "))),IF(OR(WEEKDAY(BU$8)=1,WEEKDAY(BU$8)=7),"WD",IF($F$50="",IF(AND(OR($D$50&lt;=BU$8,$D$50&lt;BV$8),$E$50&gt;=BU$8),$H$50," "),IF(AND(OR($D$50&lt;=BU$8,$D$50&lt;BV$8),$F$50&gt;=BU$8),"C"," "))))</f>
        <v xml:space="preserve"> </v>
      </c>
      <c r="BV50" s="87" t="str">
        <f t="shared" ca="1" si="72"/>
        <v xml:space="preserve"> </v>
      </c>
      <c r="BW50" s="87" t="str">
        <f t="shared" si="72"/>
        <v>WD</v>
      </c>
      <c r="BX50" s="87" t="str">
        <f t="shared" si="72"/>
        <v>WD</v>
      </c>
      <c r="BY50" s="87" t="str">
        <f t="shared" ca="1" si="72"/>
        <v xml:space="preserve"> </v>
      </c>
      <c r="BZ50" s="87" t="str">
        <f t="shared" ca="1" si="72"/>
        <v xml:space="preserve"> </v>
      </c>
      <c r="CA50" s="87" t="str">
        <f t="shared" ca="1" si="72"/>
        <v xml:space="preserve"> </v>
      </c>
      <c r="CB50" s="87" t="str">
        <f t="shared" ca="1" si="72"/>
        <v xml:space="preserve"> </v>
      </c>
      <c r="CC50" s="87" t="str">
        <f t="shared" ca="1" si="72"/>
        <v xml:space="preserve"> </v>
      </c>
      <c r="CD50" s="87" t="str">
        <f t="shared" si="72"/>
        <v>WD</v>
      </c>
      <c r="CE50" s="87" t="str">
        <f t="shared" si="72"/>
        <v>WD</v>
      </c>
      <c r="CF50" s="87" t="str">
        <f t="shared" ca="1" si="72"/>
        <v xml:space="preserve"> </v>
      </c>
      <c r="CG50" s="87" t="str">
        <f t="shared" ca="1" si="72"/>
        <v xml:space="preserve"> </v>
      </c>
      <c r="CH50" s="87" t="str">
        <f t="shared" ca="1" si="72"/>
        <v xml:space="preserve"> </v>
      </c>
      <c r="CI50" s="87" t="str">
        <f t="shared" ca="1" si="72"/>
        <v xml:space="preserve"> </v>
      </c>
      <c r="CJ50" s="87" t="str">
        <f t="shared" ca="1" si="72"/>
        <v xml:space="preserve"> </v>
      </c>
      <c r="CK50" s="87" t="str">
        <f t="shared" si="72"/>
        <v>WD</v>
      </c>
      <c r="CL50" s="87" t="str">
        <f t="shared" si="72"/>
        <v>WD</v>
      </c>
      <c r="CM50" s="87" t="str">
        <f t="shared" ca="1" si="72"/>
        <v xml:space="preserve"> </v>
      </c>
      <c r="CN50" s="87" t="str">
        <f t="shared" ca="1" si="72"/>
        <v xml:space="preserve"> </v>
      </c>
      <c r="CO50" s="87" t="str">
        <f t="shared" ca="1" si="72"/>
        <v xml:space="preserve"> </v>
      </c>
      <c r="CP50" s="87" t="str">
        <f t="shared" ca="1" si="72"/>
        <v xml:space="preserve"> </v>
      </c>
      <c r="CQ50" s="87" t="str">
        <f t="shared" ca="1" si="72"/>
        <v xml:space="preserve"> </v>
      </c>
      <c r="CR50" s="87" t="str">
        <f t="shared" si="72"/>
        <v>WD</v>
      </c>
      <c r="CS50" s="87" t="str">
        <f t="shared" si="72"/>
        <v>WD</v>
      </c>
      <c r="CT50" s="87" t="str">
        <f t="shared" ca="1" si="72"/>
        <v xml:space="preserve"> </v>
      </c>
      <c r="CU50" s="87" t="str">
        <f t="shared" ca="1" si="72"/>
        <v xml:space="preserve"> </v>
      </c>
      <c r="CV50" s="87" t="str">
        <f t="shared" ca="1" si="72"/>
        <v xml:space="preserve"> </v>
      </c>
      <c r="CW50" s="87" t="str">
        <f t="shared" ca="1" si="72"/>
        <v xml:space="preserve"> </v>
      </c>
      <c r="CX50" s="87" t="str">
        <f t="shared" ca="1" si="72"/>
        <v xml:space="preserve"> </v>
      </c>
      <c r="CY50" s="87" t="str">
        <f t="shared" si="72"/>
        <v>WD</v>
      </c>
      <c r="CZ50" s="87" t="str">
        <f t="shared" si="72"/>
        <v>WD</v>
      </c>
      <c r="DA50" s="87" t="str">
        <f t="shared" ref="DA50:DZ50" ca="1" si="73">IF($C$2=TRUE,IF($F$50="",IF(AND(OR($D$50&lt;=DA$8,$D$50&lt;DB$8),$E$50&gt;=DA$8),$H$50,IF(OR(WEEKDAY(DA$8)=1,WEEKDAY(DA$8)=7),"WD"," ")),IF(AND(OR($D$50&lt;=DA$8,$D$50&lt;DB$8),$F$50&gt;=DA$8),"C",IF(OR(WEEKDAY(DA$8)=1,WEEKDAY(DA$8)=7),"WD"," "))),IF(OR(WEEKDAY(DA$8)=1,WEEKDAY(DA$8)=7),"WD",IF($F$50="",IF(AND(OR($D$50&lt;=DA$8,$D$50&lt;DB$8),$E$50&gt;=DA$8),$H$50," "),IF(AND(OR($D$50&lt;=DA$8,$D$50&lt;DB$8),$F$50&gt;=DA$8),"C"," "))))</f>
        <v xml:space="preserve"> </v>
      </c>
      <c r="DB50" s="87" t="str">
        <f t="shared" ca="1" si="73"/>
        <v xml:space="preserve"> </v>
      </c>
      <c r="DC50" s="87" t="str">
        <f t="shared" ca="1" si="73"/>
        <v xml:space="preserve"> </v>
      </c>
      <c r="DD50" s="87" t="str">
        <f t="shared" ca="1" si="73"/>
        <v xml:space="preserve"> </v>
      </c>
      <c r="DE50" s="87" t="str">
        <f t="shared" ca="1" si="73"/>
        <v xml:space="preserve"> </v>
      </c>
      <c r="DF50" s="87" t="str">
        <f t="shared" si="73"/>
        <v>WD</v>
      </c>
      <c r="DG50" s="87" t="str">
        <f t="shared" si="73"/>
        <v>WD</v>
      </c>
      <c r="DH50" s="87" t="str">
        <f t="shared" ca="1" si="73"/>
        <v xml:space="preserve"> </v>
      </c>
      <c r="DI50" s="87" t="str">
        <f t="shared" ca="1" si="73"/>
        <v xml:space="preserve"> </v>
      </c>
      <c r="DJ50" s="87" t="str">
        <f t="shared" ca="1" si="73"/>
        <v xml:space="preserve"> </v>
      </c>
      <c r="DK50" s="87" t="str">
        <f t="shared" ca="1" si="73"/>
        <v xml:space="preserve"> </v>
      </c>
      <c r="DL50" s="87" t="str">
        <f t="shared" ca="1" si="73"/>
        <v xml:space="preserve"> </v>
      </c>
      <c r="DM50" s="87" t="str">
        <f t="shared" si="73"/>
        <v>WD</v>
      </c>
      <c r="DN50" s="87" t="str">
        <f t="shared" si="73"/>
        <v>WD</v>
      </c>
      <c r="DO50" s="87" t="str">
        <f t="shared" ca="1" si="73"/>
        <v xml:space="preserve"> </v>
      </c>
      <c r="DP50" s="87" t="str">
        <f t="shared" ca="1" si="73"/>
        <v xml:space="preserve"> </v>
      </c>
      <c r="DQ50" s="87" t="str">
        <f t="shared" ca="1" si="73"/>
        <v xml:space="preserve"> </v>
      </c>
      <c r="DR50" s="87" t="str">
        <f t="shared" ca="1" si="73"/>
        <v xml:space="preserve"> </v>
      </c>
      <c r="DS50" s="87" t="str">
        <f t="shared" ca="1" si="73"/>
        <v xml:space="preserve"> </v>
      </c>
      <c r="DT50" s="87" t="str">
        <f t="shared" si="73"/>
        <v>WD</v>
      </c>
      <c r="DU50" s="87" t="str">
        <f t="shared" si="73"/>
        <v>WD</v>
      </c>
      <c r="DV50" s="87" t="str">
        <f t="shared" ca="1" si="73"/>
        <v xml:space="preserve"> </v>
      </c>
      <c r="DW50" s="87" t="str">
        <f t="shared" ca="1" si="73"/>
        <v xml:space="preserve"> </v>
      </c>
      <c r="DX50" s="87" t="str">
        <f t="shared" ca="1" si="73"/>
        <v xml:space="preserve"> </v>
      </c>
      <c r="DY50" s="87" t="str">
        <f t="shared" ca="1" si="73"/>
        <v xml:space="preserve"> </v>
      </c>
      <c r="DZ50" s="87" t="str">
        <f t="shared" ca="1" si="73"/>
        <v xml:space="preserve"> </v>
      </c>
    </row>
    <row r="51" spans="1:130" s="74" customFormat="1" ht="1.2" customHeight="1" x14ac:dyDescent="0.3">
      <c r="A51" s="96"/>
      <c r="B51" s="96"/>
      <c r="C51" s="96"/>
      <c r="D51" s="97"/>
      <c r="E51" s="97"/>
      <c r="F51" s="97"/>
      <c r="G51" s="98" t="str">
        <f ca="1">IF(AND(G50 = 100%, G52 = 100%), "100%", " ")</f>
        <v xml:space="preserve"> </v>
      </c>
      <c r="H51" s="82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</row>
    <row r="52" spans="1:130" x14ac:dyDescent="0.3">
      <c r="A52" s="96" t="str">
        <f ca="1">IF(OFFSET(Actions!B1,22,0)  = "","", OFFSET(Actions!B1,22,0) )</f>
        <v/>
      </c>
      <c r="B52" s="96" t="str">
        <f ca="1">IF(OFFSET(Actions!H1,22,0) = "","", OFFSET(Actions!H1,22,0))</f>
        <v/>
      </c>
      <c r="C52" s="96" t="str">
        <f ca="1">IF(OFFSET(Actions!C1,22,0)  = "","", OFFSET(Actions!C1,22,0) )</f>
        <v/>
      </c>
      <c r="D52" s="97" t="str">
        <f ca="1">IF(OFFSET(Actions!I$1,22,0) = 0/1/1900,"",IFERROR(DATEVALUE(MID(OFFSET(Actions!I$1,22,0), 5,8 )), OFFSET(Actions!I$1,22,0)))</f>
        <v/>
      </c>
      <c r="E52" s="97" t="str">
        <f ca="1">IF(OFFSET(Actions!J$1,22,0) = 0/1/1900,"",IFERROR(DATEVALUE(MID(OFFSET(Actions!J$1,22,0), 5,8 )), OFFSET(Actions!J$1,22,0)))</f>
        <v/>
      </c>
      <c r="F52" s="97" t="str">
        <f ca="1">IF(OFFSET(Actions!K$1,22,0) = 0/1/1900,"",IFERROR(DATEVALUE(MID(OFFSET(Actions!K$1,22,0), 5,8 )), OFFSET(Actions!K$1,22,0)))</f>
        <v/>
      </c>
      <c r="G52" s="98" t="str">
        <f ca="1">IF(OFFSET(Actions!G1,22,0)  = "","", OFFSET(Actions!G1,22,0) )</f>
        <v/>
      </c>
      <c r="H52" s="82" t="str">
        <f ca="1">IF(OFFSET(Actions!E1,22,0)  = "","", OFFSET(Actions!E1,22,0) )</f>
        <v/>
      </c>
      <c r="I52" s="87" t="str">
        <f t="shared" ref="I52:AN52" ca="1" si="74">IF($C$2=TRUE,IF($F$52="",IF(AND(OR($D$52&lt;=I$8,$D$52&lt;J$8),$E$52&gt;=I$8),$H$52,IF(OR(WEEKDAY(I$8)=1,WEEKDAY(I$8)=7),"WD"," ")),IF(AND(OR($D$52&lt;=I$8,$D$52&lt;J$8),$F$52&gt;=I$8),"C",IF(OR(WEEKDAY(I$8)=1,WEEKDAY(I$8)=7),"WD"," "))),IF(OR(WEEKDAY(I$8)=1,WEEKDAY(I$8)=7),"WD",IF($F$52="",IF(AND(OR($D$52&lt;=I$8,$D$52&lt;J$8),$E$52&gt;=I$8),$H$52," "),IF(AND(OR($D$52&lt;=I$8,$D$52&lt;J$8),$F$52&gt;=I$8),"C"," "))))</f>
        <v xml:space="preserve"> </v>
      </c>
      <c r="J52" s="87" t="str">
        <f t="shared" ca="1" si="74"/>
        <v xml:space="preserve"> </v>
      </c>
      <c r="K52" s="87" t="str">
        <f t="shared" ca="1" si="74"/>
        <v xml:space="preserve"> </v>
      </c>
      <c r="L52" s="87" t="str">
        <f t="shared" si="74"/>
        <v>WD</v>
      </c>
      <c r="M52" s="87" t="str">
        <f t="shared" si="74"/>
        <v>WD</v>
      </c>
      <c r="N52" s="87" t="str">
        <f t="shared" ca="1" si="74"/>
        <v xml:space="preserve"> </v>
      </c>
      <c r="O52" s="87" t="str">
        <f t="shared" ca="1" si="74"/>
        <v xml:space="preserve"> </v>
      </c>
      <c r="P52" s="87" t="str">
        <f t="shared" ca="1" si="74"/>
        <v xml:space="preserve"> </v>
      </c>
      <c r="Q52" s="87" t="str">
        <f t="shared" ca="1" si="74"/>
        <v xml:space="preserve"> </v>
      </c>
      <c r="R52" s="87" t="str">
        <f t="shared" ca="1" si="74"/>
        <v xml:space="preserve"> </v>
      </c>
      <c r="S52" s="87" t="str">
        <f t="shared" si="74"/>
        <v>WD</v>
      </c>
      <c r="T52" s="87" t="str">
        <f t="shared" si="74"/>
        <v>WD</v>
      </c>
      <c r="U52" s="87" t="str">
        <f t="shared" ca="1" si="74"/>
        <v xml:space="preserve"> </v>
      </c>
      <c r="V52" s="87" t="str">
        <f t="shared" ca="1" si="74"/>
        <v xml:space="preserve"> </v>
      </c>
      <c r="W52" s="87" t="str">
        <f t="shared" ca="1" si="74"/>
        <v xml:space="preserve"> </v>
      </c>
      <c r="X52" s="87" t="str">
        <f t="shared" ca="1" si="74"/>
        <v xml:space="preserve"> </v>
      </c>
      <c r="Y52" s="87" t="str">
        <f t="shared" ca="1" si="74"/>
        <v xml:space="preserve"> </v>
      </c>
      <c r="Z52" s="87" t="str">
        <f t="shared" si="74"/>
        <v>WD</v>
      </c>
      <c r="AA52" s="87" t="str">
        <f t="shared" si="74"/>
        <v>WD</v>
      </c>
      <c r="AB52" s="87" t="str">
        <f t="shared" ca="1" si="74"/>
        <v xml:space="preserve"> </v>
      </c>
      <c r="AC52" s="87" t="str">
        <f t="shared" ca="1" si="74"/>
        <v xml:space="preserve"> </v>
      </c>
      <c r="AD52" s="87" t="str">
        <f t="shared" ca="1" si="74"/>
        <v xml:space="preserve"> </v>
      </c>
      <c r="AE52" s="87" t="str">
        <f t="shared" ca="1" si="74"/>
        <v xml:space="preserve"> </v>
      </c>
      <c r="AF52" s="87" t="str">
        <f t="shared" ca="1" si="74"/>
        <v xml:space="preserve"> </v>
      </c>
      <c r="AG52" s="87" t="str">
        <f t="shared" si="74"/>
        <v>WD</v>
      </c>
      <c r="AH52" s="87" t="str">
        <f t="shared" si="74"/>
        <v>WD</v>
      </c>
      <c r="AI52" s="87" t="str">
        <f t="shared" ca="1" si="74"/>
        <v xml:space="preserve"> </v>
      </c>
      <c r="AJ52" s="87" t="str">
        <f t="shared" ca="1" si="74"/>
        <v xml:space="preserve"> </v>
      </c>
      <c r="AK52" s="87" t="str">
        <f t="shared" ca="1" si="74"/>
        <v xml:space="preserve"> </v>
      </c>
      <c r="AL52" s="87" t="str">
        <f t="shared" ca="1" si="74"/>
        <v xml:space="preserve"> </v>
      </c>
      <c r="AM52" s="87" t="str">
        <f t="shared" ca="1" si="74"/>
        <v xml:space="preserve"> </v>
      </c>
      <c r="AN52" s="87" t="str">
        <f t="shared" si="74"/>
        <v>WD</v>
      </c>
      <c r="AO52" s="87" t="str">
        <f t="shared" ref="AO52:BT52" si="75">IF($C$2=TRUE,IF($F$52="",IF(AND(OR($D$52&lt;=AO$8,$D$52&lt;AP$8),$E$52&gt;=AO$8),$H$52,IF(OR(WEEKDAY(AO$8)=1,WEEKDAY(AO$8)=7),"WD"," ")),IF(AND(OR($D$52&lt;=AO$8,$D$52&lt;AP$8),$F$52&gt;=AO$8),"C",IF(OR(WEEKDAY(AO$8)=1,WEEKDAY(AO$8)=7),"WD"," "))),IF(OR(WEEKDAY(AO$8)=1,WEEKDAY(AO$8)=7),"WD",IF($F$52="",IF(AND(OR($D$52&lt;=AO$8,$D$52&lt;AP$8),$E$52&gt;=AO$8),$H$52," "),IF(AND(OR($D$52&lt;=AO$8,$D$52&lt;AP$8),$F$52&gt;=AO$8),"C"," "))))</f>
        <v>WD</v>
      </c>
      <c r="AP52" s="87" t="str">
        <f t="shared" ca="1" si="75"/>
        <v xml:space="preserve"> </v>
      </c>
      <c r="AQ52" s="87" t="str">
        <f t="shared" ca="1" si="75"/>
        <v xml:space="preserve"> </v>
      </c>
      <c r="AR52" s="87" t="str">
        <f t="shared" ca="1" si="75"/>
        <v xml:space="preserve"> </v>
      </c>
      <c r="AS52" s="87" t="str">
        <f t="shared" ca="1" si="75"/>
        <v xml:space="preserve"> </v>
      </c>
      <c r="AT52" s="87" t="str">
        <f t="shared" ca="1" si="75"/>
        <v xml:space="preserve"> </v>
      </c>
      <c r="AU52" s="87" t="str">
        <f t="shared" si="75"/>
        <v>WD</v>
      </c>
      <c r="AV52" s="87" t="str">
        <f t="shared" si="75"/>
        <v>WD</v>
      </c>
      <c r="AW52" s="87" t="str">
        <f t="shared" ca="1" si="75"/>
        <v xml:space="preserve"> </v>
      </c>
      <c r="AX52" s="87" t="str">
        <f t="shared" ca="1" si="75"/>
        <v xml:space="preserve"> </v>
      </c>
      <c r="AY52" s="87" t="str">
        <f t="shared" ca="1" si="75"/>
        <v xml:space="preserve"> </v>
      </c>
      <c r="AZ52" s="87" t="str">
        <f t="shared" ca="1" si="75"/>
        <v xml:space="preserve"> </v>
      </c>
      <c r="BA52" s="87" t="str">
        <f t="shared" ca="1" si="75"/>
        <v xml:space="preserve"> </v>
      </c>
      <c r="BB52" s="87" t="str">
        <f t="shared" si="75"/>
        <v>WD</v>
      </c>
      <c r="BC52" s="87" t="str">
        <f t="shared" si="75"/>
        <v>WD</v>
      </c>
      <c r="BD52" s="87" t="str">
        <f t="shared" ca="1" si="75"/>
        <v xml:space="preserve"> </v>
      </c>
      <c r="BE52" s="87" t="str">
        <f t="shared" ca="1" si="75"/>
        <v xml:space="preserve"> </v>
      </c>
      <c r="BF52" s="87" t="str">
        <f t="shared" ca="1" si="75"/>
        <v xml:space="preserve"> </v>
      </c>
      <c r="BG52" s="87" t="str">
        <f t="shared" ca="1" si="75"/>
        <v xml:space="preserve"> </v>
      </c>
      <c r="BH52" s="87" t="str">
        <f t="shared" ca="1" si="75"/>
        <v xml:space="preserve"> </v>
      </c>
      <c r="BI52" s="87" t="str">
        <f t="shared" si="75"/>
        <v>WD</v>
      </c>
      <c r="BJ52" s="87" t="str">
        <f t="shared" si="75"/>
        <v>WD</v>
      </c>
      <c r="BK52" s="87" t="str">
        <f t="shared" ca="1" si="75"/>
        <v xml:space="preserve"> </v>
      </c>
      <c r="BL52" s="87" t="str">
        <f t="shared" ca="1" si="75"/>
        <v xml:space="preserve"> </v>
      </c>
      <c r="BM52" s="87" t="str">
        <f t="shared" ca="1" si="75"/>
        <v xml:space="preserve"> </v>
      </c>
      <c r="BN52" s="87" t="str">
        <f t="shared" ca="1" si="75"/>
        <v xml:space="preserve"> </v>
      </c>
      <c r="BO52" s="87" t="str">
        <f t="shared" ca="1" si="75"/>
        <v xml:space="preserve"> </v>
      </c>
      <c r="BP52" s="87" t="str">
        <f t="shared" si="75"/>
        <v>WD</v>
      </c>
      <c r="BQ52" s="87" t="str">
        <f t="shared" si="75"/>
        <v>WD</v>
      </c>
      <c r="BR52" s="87" t="str">
        <f t="shared" ca="1" si="75"/>
        <v xml:space="preserve"> </v>
      </c>
      <c r="BS52" s="87" t="str">
        <f t="shared" ca="1" si="75"/>
        <v xml:space="preserve"> </v>
      </c>
      <c r="BT52" s="87" t="str">
        <f t="shared" ca="1" si="75"/>
        <v xml:space="preserve"> </v>
      </c>
      <c r="BU52" s="87" t="str">
        <f t="shared" ref="BU52:CZ52" ca="1" si="76">IF($C$2=TRUE,IF($F$52="",IF(AND(OR($D$52&lt;=BU$8,$D$52&lt;BV$8),$E$52&gt;=BU$8),$H$52,IF(OR(WEEKDAY(BU$8)=1,WEEKDAY(BU$8)=7),"WD"," ")),IF(AND(OR($D$52&lt;=BU$8,$D$52&lt;BV$8),$F$52&gt;=BU$8),"C",IF(OR(WEEKDAY(BU$8)=1,WEEKDAY(BU$8)=7),"WD"," "))),IF(OR(WEEKDAY(BU$8)=1,WEEKDAY(BU$8)=7),"WD",IF($F$52="",IF(AND(OR($D$52&lt;=BU$8,$D$52&lt;BV$8),$E$52&gt;=BU$8),$H$52," "),IF(AND(OR($D$52&lt;=BU$8,$D$52&lt;BV$8),$F$52&gt;=BU$8),"C"," "))))</f>
        <v xml:space="preserve"> </v>
      </c>
      <c r="BV52" s="87" t="str">
        <f t="shared" ca="1" si="76"/>
        <v xml:space="preserve"> </v>
      </c>
      <c r="BW52" s="87" t="str">
        <f t="shared" si="76"/>
        <v>WD</v>
      </c>
      <c r="BX52" s="87" t="str">
        <f t="shared" si="76"/>
        <v>WD</v>
      </c>
      <c r="BY52" s="87" t="str">
        <f t="shared" ca="1" si="76"/>
        <v xml:space="preserve"> </v>
      </c>
      <c r="BZ52" s="87" t="str">
        <f t="shared" ca="1" si="76"/>
        <v xml:space="preserve"> </v>
      </c>
      <c r="CA52" s="87" t="str">
        <f t="shared" ca="1" si="76"/>
        <v xml:space="preserve"> </v>
      </c>
      <c r="CB52" s="87" t="str">
        <f t="shared" ca="1" si="76"/>
        <v xml:space="preserve"> </v>
      </c>
      <c r="CC52" s="87" t="str">
        <f t="shared" ca="1" si="76"/>
        <v xml:space="preserve"> </v>
      </c>
      <c r="CD52" s="87" t="str">
        <f t="shared" si="76"/>
        <v>WD</v>
      </c>
      <c r="CE52" s="87" t="str">
        <f t="shared" si="76"/>
        <v>WD</v>
      </c>
      <c r="CF52" s="87" t="str">
        <f t="shared" ca="1" si="76"/>
        <v xml:space="preserve"> </v>
      </c>
      <c r="CG52" s="87" t="str">
        <f t="shared" ca="1" si="76"/>
        <v xml:space="preserve"> </v>
      </c>
      <c r="CH52" s="87" t="str">
        <f t="shared" ca="1" si="76"/>
        <v xml:space="preserve"> </v>
      </c>
      <c r="CI52" s="87" t="str">
        <f t="shared" ca="1" si="76"/>
        <v xml:space="preserve"> </v>
      </c>
      <c r="CJ52" s="87" t="str">
        <f t="shared" ca="1" si="76"/>
        <v xml:space="preserve"> </v>
      </c>
      <c r="CK52" s="87" t="str">
        <f t="shared" si="76"/>
        <v>WD</v>
      </c>
      <c r="CL52" s="87" t="str">
        <f t="shared" si="76"/>
        <v>WD</v>
      </c>
      <c r="CM52" s="87" t="str">
        <f t="shared" ca="1" si="76"/>
        <v xml:space="preserve"> </v>
      </c>
      <c r="CN52" s="87" t="str">
        <f t="shared" ca="1" si="76"/>
        <v xml:space="preserve"> </v>
      </c>
      <c r="CO52" s="87" t="str">
        <f t="shared" ca="1" si="76"/>
        <v xml:space="preserve"> </v>
      </c>
      <c r="CP52" s="87" t="str">
        <f t="shared" ca="1" si="76"/>
        <v xml:space="preserve"> </v>
      </c>
      <c r="CQ52" s="87" t="str">
        <f t="shared" ca="1" si="76"/>
        <v xml:space="preserve"> </v>
      </c>
      <c r="CR52" s="87" t="str">
        <f t="shared" si="76"/>
        <v>WD</v>
      </c>
      <c r="CS52" s="87" t="str">
        <f t="shared" si="76"/>
        <v>WD</v>
      </c>
      <c r="CT52" s="87" t="str">
        <f t="shared" ca="1" si="76"/>
        <v xml:space="preserve"> </v>
      </c>
      <c r="CU52" s="87" t="str">
        <f t="shared" ca="1" si="76"/>
        <v xml:space="preserve"> </v>
      </c>
      <c r="CV52" s="87" t="str">
        <f t="shared" ca="1" si="76"/>
        <v xml:space="preserve"> </v>
      </c>
      <c r="CW52" s="87" t="str">
        <f t="shared" ca="1" si="76"/>
        <v xml:space="preserve"> </v>
      </c>
      <c r="CX52" s="87" t="str">
        <f t="shared" ca="1" si="76"/>
        <v xml:space="preserve"> </v>
      </c>
      <c r="CY52" s="87" t="str">
        <f t="shared" si="76"/>
        <v>WD</v>
      </c>
      <c r="CZ52" s="87" t="str">
        <f t="shared" si="76"/>
        <v>WD</v>
      </c>
      <c r="DA52" s="87" t="str">
        <f t="shared" ref="DA52:DZ52" ca="1" si="77">IF($C$2=TRUE,IF($F$52="",IF(AND(OR($D$52&lt;=DA$8,$D$52&lt;DB$8),$E$52&gt;=DA$8),$H$52,IF(OR(WEEKDAY(DA$8)=1,WEEKDAY(DA$8)=7),"WD"," ")),IF(AND(OR($D$52&lt;=DA$8,$D$52&lt;DB$8),$F$52&gt;=DA$8),"C",IF(OR(WEEKDAY(DA$8)=1,WEEKDAY(DA$8)=7),"WD"," "))),IF(OR(WEEKDAY(DA$8)=1,WEEKDAY(DA$8)=7),"WD",IF($F$52="",IF(AND(OR($D$52&lt;=DA$8,$D$52&lt;DB$8),$E$52&gt;=DA$8),$H$52," "),IF(AND(OR($D$52&lt;=DA$8,$D$52&lt;DB$8),$F$52&gt;=DA$8),"C"," "))))</f>
        <v xml:space="preserve"> </v>
      </c>
      <c r="DB52" s="87" t="str">
        <f t="shared" ca="1" si="77"/>
        <v xml:space="preserve"> </v>
      </c>
      <c r="DC52" s="87" t="str">
        <f t="shared" ca="1" si="77"/>
        <v xml:space="preserve"> </v>
      </c>
      <c r="DD52" s="87" t="str">
        <f t="shared" ca="1" si="77"/>
        <v xml:space="preserve"> </v>
      </c>
      <c r="DE52" s="87" t="str">
        <f t="shared" ca="1" si="77"/>
        <v xml:space="preserve"> </v>
      </c>
      <c r="DF52" s="87" t="str">
        <f t="shared" si="77"/>
        <v>WD</v>
      </c>
      <c r="DG52" s="87" t="str">
        <f t="shared" si="77"/>
        <v>WD</v>
      </c>
      <c r="DH52" s="87" t="str">
        <f t="shared" ca="1" si="77"/>
        <v xml:space="preserve"> </v>
      </c>
      <c r="DI52" s="87" t="str">
        <f t="shared" ca="1" si="77"/>
        <v xml:space="preserve"> </v>
      </c>
      <c r="DJ52" s="87" t="str">
        <f t="shared" ca="1" si="77"/>
        <v xml:space="preserve"> </v>
      </c>
      <c r="DK52" s="87" t="str">
        <f t="shared" ca="1" si="77"/>
        <v xml:space="preserve"> </v>
      </c>
      <c r="DL52" s="87" t="str">
        <f t="shared" ca="1" si="77"/>
        <v xml:space="preserve"> </v>
      </c>
      <c r="DM52" s="87" t="str">
        <f t="shared" si="77"/>
        <v>WD</v>
      </c>
      <c r="DN52" s="87" t="str">
        <f t="shared" si="77"/>
        <v>WD</v>
      </c>
      <c r="DO52" s="87" t="str">
        <f t="shared" ca="1" si="77"/>
        <v xml:space="preserve"> </v>
      </c>
      <c r="DP52" s="87" t="str">
        <f t="shared" ca="1" si="77"/>
        <v xml:space="preserve"> </v>
      </c>
      <c r="DQ52" s="87" t="str">
        <f t="shared" ca="1" si="77"/>
        <v xml:space="preserve"> </v>
      </c>
      <c r="DR52" s="87" t="str">
        <f t="shared" ca="1" si="77"/>
        <v xml:space="preserve"> </v>
      </c>
      <c r="DS52" s="87" t="str">
        <f t="shared" ca="1" si="77"/>
        <v xml:space="preserve"> </v>
      </c>
      <c r="DT52" s="87" t="str">
        <f t="shared" si="77"/>
        <v>WD</v>
      </c>
      <c r="DU52" s="87" t="str">
        <f t="shared" si="77"/>
        <v>WD</v>
      </c>
      <c r="DV52" s="87" t="str">
        <f t="shared" ca="1" si="77"/>
        <v xml:space="preserve"> </v>
      </c>
      <c r="DW52" s="87" t="str">
        <f t="shared" ca="1" si="77"/>
        <v xml:space="preserve"> </v>
      </c>
      <c r="DX52" s="87" t="str">
        <f t="shared" ca="1" si="77"/>
        <v xml:space="preserve"> </v>
      </c>
      <c r="DY52" s="87" t="str">
        <f t="shared" ca="1" si="77"/>
        <v xml:space="preserve"> </v>
      </c>
      <c r="DZ52" s="87" t="str">
        <f t="shared" ca="1" si="77"/>
        <v xml:space="preserve"> </v>
      </c>
    </row>
    <row r="53" spans="1:130" s="74" customFormat="1" ht="1.2" customHeight="1" x14ac:dyDescent="0.3">
      <c r="A53" s="96"/>
      <c r="B53" s="96"/>
      <c r="C53" s="96"/>
      <c r="D53" s="97"/>
      <c r="E53" s="97"/>
      <c r="F53" s="97"/>
      <c r="G53" s="98" t="str">
        <f ca="1">IF(AND(G52 = 100%, G54 = 100%), "100%", " ")</f>
        <v xml:space="preserve"> </v>
      </c>
      <c r="H53" s="82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7"/>
      <c r="DY53" s="87"/>
      <c r="DZ53" s="87"/>
    </row>
    <row r="54" spans="1:130" x14ac:dyDescent="0.3">
      <c r="A54" s="96" t="str">
        <f ca="1">IF(OFFSET(Actions!B1,23,0)  = "","", OFFSET(Actions!B1,23,0) )</f>
        <v/>
      </c>
      <c r="B54" s="96" t="str">
        <f ca="1">IF(OFFSET(Actions!H1,23,0) = "","", OFFSET(Actions!H1,23,0))</f>
        <v/>
      </c>
      <c r="C54" s="96" t="str">
        <f ca="1">IF(OFFSET(Actions!C1,23,0)  = "","", OFFSET(Actions!C1,23,0) )</f>
        <v/>
      </c>
      <c r="D54" s="97" t="str">
        <f ca="1">IF(OFFSET(Actions!I$1,23,0) = 0/1/1900,"",IFERROR(DATEVALUE(MID(OFFSET(Actions!I$1,23,0), 5,8 )), OFFSET(Actions!I$1,23,0)))</f>
        <v/>
      </c>
      <c r="E54" s="97" t="str">
        <f ca="1">IF(OFFSET(Actions!J$1,23,0) = 0/1/1900,"",IFERROR(DATEVALUE(MID(OFFSET(Actions!J$1,23,0), 5,8 )), OFFSET(Actions!J$1,23,0)))</f>
        <v/>
      </c>
      <c r="F54" s="97" t="str">
        <f ca="1">IF(OFFSET(Actions!K$1,23,0) = 0/1/1900,"",IFERROR(DATEVALUE(MID(OFFSET(Actions!K$1,23,0), 5,8 )), OFFSET(Actions!K$1,23,0)))</f>
        <v/>
      </c>
      <c r="G54" s="98" t="str">
        <f ca="1">IF(OFFSET(Actions!G1,23,0)  = "","", OFFSET(Actions!G1,23,0) )</f>
        <v/>
      </c>
      <c r="H54" s="82" t="str">
        <f ca="1">IF(OFFSET(Actions!E1,23,0)  = "","", OFFSET(Actions!E1,23,0) )</f>
        <v/>
      </c>
      <c r="I54" s="87" t="str">
        <f t="shared" ref="I54:AN54" ca="1" si="78">IF($C$2=TRUE,IF($F$54="",IF(AND(OR($D$54&lt;=I$8,$D$54&lt;J$8),$E$54&gt;=I$8),$H$54,IF(OR(WEEKDAY(I$8)=1,WEEKDAY(I$8)=7),"WD"," ")),IF(AND(OR($D$54&lt;=I$8,$D$54&lt;J$8),$F$54&gt;=I$8),"C",IF(OR(WEEKDAY(I$8)=1,WEEKDAY(I$8)=7),"WD"," "))),IF(OR(WEEKDAY(I$8)=1,WEEKDAY(I$8)=7),"WD",IF($F$54="",IF(AND(OR($D$54&lt;=I$8,$D$54&lt;J$8),$E$54&gt;=I$8),$H$54," "),IF(AND(OR($D$54&lt;=I$8,$D$54&lt;J$8),$F$54&gt;=I$8),"C"," "))))</f>
        <v xml:space="preserve"> </v>
      </c>
      <c r="J54" s="87" t="str">
        <f t="shared" ca="1" si="78"/>
        <v xml:space="preserve"> </v>
      </c>
      <c r="K54" s="87" t="str">
        <f t="shared" ca="1" si="78"/>
        <v xml:space="preserve"> </v>
      </c>
      <c r="L54" s="87" t="str">
        <f t="shared" si="78"/>
        <v>WD</v>
      </c>
      <c r="M54" s="87" t="str">
        <f t="shared" si="78"/>
        <v>WD</v>
      </c>
      <c r="N54" s="87" t="str">
        <f t="shared" ca="1" si="78"/>
        <v xml:space="preserve"> </v>
      </c>
      <c r="O54" s="87" t="str">
        <f t="shared" ca="1" si="78"/>
        <v xml:space="preserve"> </v>
      </c>
      <c r="P54" s="87" t="str">
        <f t="shared" ca="1" si="78"/>
        <v xml:space="preserve"> </v>
      </c>
      <c r="Q54" s="87" t="str">
        <f t="shared" ca="1" si="78"/>
        <v xml:space="preserve"> </v>
      </c>
      <c r="R54" s="87" t="str">
        <f t="shared" ca="1" si="78"/>
        <v xml:space="preserve"> </v>
      </c>
      <c r="S54" s="87" t="str">
        <f t="shared" si="78"/>
        <v>WD</v>
      </c>
      <c r="T54" s="87" t="str">
        <f t="shared" si="78"/>
        <v>WD</v>
      </c>
      <c r="U54" s="87" t="str">
        <f t="shared" ca="1" si="78"/>
        <v xml:space="preserve"> </v>
      </c>
      <c r="V54" s="87" t="str">
        <f t="shared" ca="1" si="78"/>
        <v xml:space="preserve"> </v>
      </c>
      <c r="W54" s="87" t="str">
        <f t="shared" ca="1" si="78"/>
        <v xml:space="preserve"> </v>
      </c>
      <c r="X54" s="87" t="str">
        <f t="shared" ca="1" si="78"/>
        <v xml:space="preserve"> </v>
      </c>
      <c r="Y54" s="87" t="str">
        <f t="shared" ca="1" si="78"/>
        <v xml:space="preserve"> </v>
      </c>
      <c r="Z54" s="87" t="str">
        <f t="shared" si="78"/>
        <v>WD</v>
      </c>
      <c r="AA54" s="87" t="str">
        <f t="shared" si="78"/>
        <v>WD</v>
      </c>
      <c r="AB54" s="87" t="str">
        <f t="shared" ca="1" si="78"/>
        <v xml:space="preserve"> </v>
      </c>
      <c r="AC54" s="87" t="str">
        <f t="shared" ca="1" si="78"/>
        <v xml:space="preserve"> </v>
      </c>
      <c r="AD54" s="87" t="str">
        <f t="shared" ca="1" si="78"/>
        <v xml:space="preserve"> </v>
      </c>
      <c r="AE54" s="87" t="str">
        <f t="shared" ca="1" si="78"/>
        <v xml:space="preserve"> </v>
      </c>
      <c r="AF54" s="87" t="str">
        <f t="shared" ca="1" si="78"/>
        <v xml:space="preserve"> </v>
      </c>
      <c r="AG54" s="87" t="str">
        <f t="shared" si="78"/>
        <v>WD</v>
      </c>
      <c r="AH54" s="87" t="str">
        <f t="shared" si="78"/>
        <v>WD</v>
      </c>
      <c r="AI54" s="87" t="str">
        <f t="shared" ca="1" si="78"/>
        <v xml:space="preserve"> </v>
      </c>
      <c r="AJ54" s="87" t="str">
        <f t="shared" ca="1" si="78"/>
        <v xml:space="preserve"> </v>
      </c>
      <c r="AK54" s="87" t="str">
        <f t="shared" ca="1" si="78"/>
        <v xml:space="preserve"> </v>
      </c>
      <c r="AL54" s="87" t="str">
        <f t="shared" ca="1" si="78"/>
        <v xml:space="preserve"> </v>
      </c>
      <c r="AM54" s="87" t="str">
        <f t="shared" ca="1" si="78"/>
        <v xml:space="preserve"> </v>
      </c>
      <c r="AN54" s="87" t="str">
        <f t="shared" si="78"/>
        <v>WD</v>
      </c>
      <c r="AO54" s="87" t="str">
        <f t="shared" ref="AO54:BT54" si="79">IF($C$2=TRUE,IF($F$54="",IF(AND(OR($D$54&lt;=AO$8,$D$54&lt;AP$8),$E$54&gt;=AO$8),$H$54,IF(OR(WEEKDAY(AO$8)=1,WEEKDAY(AO$8)=7),"WD"," ")),IF(AND(OR($D$54&lt;=AO$8,$D$54&lt;AP$8),$F$54&gt;=AO$8),"C",IF(OR(WEEKDAY(AO$8)=1,WEEKDAY(AO$8)=7),"WD"," "))),IF(OR(WEEKDAY(AO$8)=1,WEEKDAY(AO$8)=7),"WD",IF($F$54="",IF(AND(OR($D$54&lt;=AO$8,$D$54&lt;AP$8),$E$54&gt;=AO$8),$H$54," "),IF(AND(OR($D$54&lt;=AO$8,$D$54&lt;AP$8),$F$54&gt;=AO$8),"C"," "))))</f>
        <v>WD</v>
      </c>
      <c r="AP54" s="87" t="str">
        <f t="shared" ca="1" si="79"/>
        <v xml:space="preserve"> </v>
      </c>
      <c r="AQ54" s="87" t="str">
        <f t="shared" ca="1" si="79"/>
        <v xml:space="preserve"> </v>
      </c>
      <c r="AR54" s="87" t="str">
        <f t="shared" ca="1" si="79"/>
        <v xml:space="preserve"> </v>
      </c>
      <c r="AS54" s="87" t="str">
        <f t="shared" ca="1" si="79"/>
        <v xml:space="preserve"> </v>
      </c>
      <c r="AT54" s="87" t="str">
        <f t="shared" ca="1" si="79"/>
        <v xml:space="preserve"> </v>
      </c>
      <c r="AU54" s="87" t="str">
        <f t="shared" si="79"/>
        <v>WD</v>
      </c>
      <c r="AV54" s="87" t="str">
        <f t="shared" si="79"/>
        <v>WD</v>
      </c>
      <c r="AW54" s="87" t="str">
        <f t="shared" ca="1" si="79"/>
        <v xml:space="preserve"> </v>
      </c>
      <c r="AX54" s="87" t="str">
        <f t="shared" ca="1" si="79"/>
        <v xml:space="preserve"> </v>
      </c>
      <c r="AY54" s="87" t="str">
        <f t="shared" ca="1" si="79"/>
        <v xml:space="preserve"> </v>
      </c>
      <c r="AZ54" s="87" t="str">
        <f t="shared" ca="1" si="79"/>
        <v xml:space="preserve"> </v>
      </c>
      <c r="BA54" s="87" t="str">
        <f t="shared" ca="1" si="79"/>
        <v xml:space="preserve"> </v>
      </c>
      <c r="BB54" s="87" t="str">
        <f t="shared" si="79"/>
        <v>WD</v>
      </c>
      <c r="BC54" s="87" t="str">
        <f t="shared" si="79"/>
        <v>WD</v>
      </c>
      <c r="BD54" s="87" t="str">
        <f t="shared" ca="1" si="79"/>
        <v xml:space="preserve"> </v>
      </c>
      <c r="BE54" s="87" t="str">
        <f t="shared" ca="1" si="79"/>
        <v xml:space="preserve"> </v>
      </c>
      <c r="BF54" s="87" t="str">
        <f t="shared" ca="1" si="79"/>
        <v xml:space="preserve"> </v>
      </c>
      <c r="BG54" s="87" t="str">
        <f t="shared" ca="1" si="79"/>
        <v xml:space="preserve"> </v>
      </c>
      <c r="BH54" s="87" t="str">
        <f t="shared" ca="1" si="79"/>
        <v xml:space="preserve"> </v>
      </c>
      <c r="BI54" s="87" t="str">
        <f t="shared" si="79"/>
        <v>WD</v>
      </c>
      <c r="BJ54" s="87" t="str">
        <f t="shared" si="79"/>
        <v>WD</v>
      </c>
      <c r="BK54" s="87" t="str">
        <f t="shared" ca="1" si="79"/>
        <v xml:space="preserve"> </v>
      </c>
      <c r="BL54" s="87" t="str">
        <f t="shared" ca="1" si="79"/>
        <v xml:space="preserve"> </v>
      </c>
      <c r="BM54" s="87" t="str">
        <f t="shared" ca="1" si="79"/>
        <v xml:space="preserve"> </v>
      </c>
      <c r="BN54" s="87" t="str">
        <f t="shared" ca="1" si="79"/>
        <v xml:space="preserve"> </v>
      </c>
      <c r="BO54" s="87" t="str">
        <f t="shared" ca="1" si="79"/>
        <v xml:space="preserve"> </v>
      </c>
      <c r="BP54" s="87" t="str">
        <f t="shared" si="79"/>
        <v>WD</v>
      </c>
      <c r="BQ54" s="87" t="str">
        <f t="shared" si="79"/>
        <v>WD</v>
      </c>
      <c r="BR54" s="87" t="str">
        <f t="shared" ca="1" si="79"/>
        <v xml:space="preserve"> </v>
      </c>
      <c r="BS54" s="87" t="str">
        <f t="shared" ca="1" si="79"/>
        <v xml:space="preserve"> </v>
      </c>
      <c r="BT54" s="87" t="str">
        <f t="shared" ca="1" si="79"/>
        <v xml:space="preserve"> </v>
      </c>
      <c r="BU54" s="87" t="str">
        <f t="shared" ref="BU54:CZ54" ca="1" si="80">IF($C$2=TRUE,IF($F$54="",IF(AND(OR($D$54&lt;=BU$8,$D$54&lt;BV$8),$E$54&gt;=BU$8),$H$54,IF(OR(WEEKDAY(BU$8)=1,WEEKDAY(BU$8)=7),"WD"," ")),IF(AND(OR($D$54&lt;=BU$8,$D$54&lt;BV$8),$F$54&gt;=BU$8),"C",IF(OR(WEEKDAY(BU$8)=1,WEEKDAY(BU$8)=7),"WD"," "))),IF(OR(WEEKDAY(BU$8)=1,WEEKDAY(BU$8)=7),"WD",IF($F$54="",IF(AND(OR($D$54&lt;=BU$8,$D$54&lt;BV$8),$E$54&gt;=BU$8),$H$54," "),IF(AND(OR($D$54&lt;=BU$8,$D$54&lt;BV$8),$F$54&gt;=BU$8),"C"," "))))</f>
        <v xml:space="preserve"> </v>
      </c>
      <c r="BV54" s="87" t="str">
        <f t="shared" ca="1" si="80"/>
        <v xml:space="preserve"> </v>
      </c>
      <c r="BW54" s="87" t="str">
        <f t="shared" si="80"/>
        <v>WD</v>
      </c>
      <c r="BX54" s="87" t="str">
        <f t="shared" si="80"/>
        <v>WD</v>
      </c>
      <c r="BY54" s="87" t="str">
        <f t="shared" ca="1" si="80"/>
        <v xml:space="preserve"> </v>
      </c>
      <c r="BZ54" s="87" t="str">
        <f t="shared" ca="1" si="80"/>
        <v xml:space="preserve"> </v>
      </c>
      <c r="CA54" s="87" t="str">
        <f t="shared" ca="1" si="80"/>
        <v xml:space="preserve"> </v>
      </c>
      <c r="CB54" s="87" t="str">
        <f t="shared" ca="1" si="80"/>
        <v xml:space="preserve"> </v>
      </c>
      <c r="CC54" s="87" t="str">
        <f t="shared" ca="1" si="80"/>
        <v xml:space="preserve"> </v>
      </c>
      <c r="CD54" s="87" t="str">
        <f t="shared" si="80"/>
        <v>WD</v>
      </c>
      <c r="CE54" s="87" t="str">
        <f t="shared" si="80"/>
        <v>WD</v>
      </c>
      <c r="CF54" s="87" t="str">
        <f t="shared" ca="1" si="80"/>
        <v xml:space="preserve"> </v>
      </c>
      <c r="CG54" s="87" t="str">
        <f t="shared" ca="1" si="80"/>
        <v xml:space="preserve"> </v>
      </c>
      <c r="CH54" s="87" t="str">
        <f t="shared" ca="1" si="80"/>
        <v xml:space="preserve"> </v>
      </c>
      <c r="CI54" s="87" t="str">
        <f t="shared" ca="1" si="80"/>
        <v xml:space="preserve"> </v>
      </c>
      <c r="CJ54" s="87" t="str">
        <f t="shared" ca="1" si="80"/>
        <v xml:space="preserve"> </v>
      </c>
      <c r="CK54" s="87" t="str">
        <f t="shared" si="80"/>
        <v>WD</v>
      </c>
      <c r="CL54" s="87" t="str">
        <f t="shared" si="80"/>
        <v>WD</v>
      </c>
      <c r="CM54" s="87" t="str">
        <f t="shared" ca="1" si="80"/>
        <v xml:space="preserve"> </v>
      </c>
      <c r="CN54" s="87" t="str">
        <f t="shared" ca="1" si="80"/>
        <v xml:space="preserve"> </v>
      </c>
      <c r="CO54" s="87" t="str">
        <f t="shared" ca="1" si="80"/>
        <v xml:space="preserve"> </v>
      </c>
      <c r="CP54" s="87" t="str">
        <f t="shared" ca="1" si="80"/>
        <v xml:space="preserve"> </v>
      </c>
      <c r="CQ54" s="87" t="str">
        <f t="shared" ca="1" si="80"/>
        <v xml:space="preserve"> </v>
      </c>
      <c r="CR54" s="87" t="str">
        <f t="shared" si="80"/>
        <v>WD</v>
      </c>
      <c r="CS54" s="87" t="str">
        <f t="shared" si="80"/>
        <v>WD</v>
      </c>
      <c r="CT54" s="87" t="str">
        <f t="shared" ca="1" si="80"/>
        <v xml:space="preserve"> </v>
      </c>
      <c r="CU54" s="87" t="str">
        <f t="shared" ca="1" si="80"/>
        <v xml:space="preserve"> </v>
      </c>
      <c r="CV54" s="87" t="str">
        <f t="shared" ca="1" si="80"/>
        <v xml:space="preserve"> </v>
      </c>
      <c r="CW54" s="87" t="str">
        <f t="shared" ca="1" si="80"/>
        <v xml:space="preserve"> </v>
      </c>
      <c r="CX54" s="87" t="str">
        <f t="shared" ca="1" si="80"/>
        <v xml:space="preserve"> </v>
      </c>
      <c r="CY54" s="87" t="str">
        <f t="shared" si="80"/>
        <v>WD</v>
      </c>
      <c r="CZ54" s="87" t="str">
        <f t="shared" si="80"/>
        <v>WD</v>
      </c>
      <c r="DA54" s="87" t="str">
        <f t="shared" ref="DA54:DZ54" ca="1" si="81">IF($C$2=TRUE,IF($F$54="",IF(AND(OR($D$54&lt;=DA$8,$D$54&lt;DB$8),$E$54&gt;=DA$8),$H$54,IF(OR(WEEKDAY(DA$8)=1,WEEKDAY(DA$8)=7),"WD"," ")),IF(AND(OR($D$54&lt;=DA$8,$D$54&lt;DB$8),$F$54&gt;=DA$8),"C",IF(OR(WEEKDAY(DA$8)=1,WEEKDAY(DA$8)=7),"WD"," "))),IF(OR(WEEKDAY(DA$8)=1,WEEKDAY(DA$8)=7),"WD",IF($F$54="",IF(AND(OR($D$54&lt;=DA$8,$D$54&lt;DB$8),$E$54&gt;=DA$8),$H$54," "),IF(AND(OR($D$54&lt;=DA$8,$D$54&lt;DB$8),$F$54&gt;=DA$8),"C"," "))))</f>
        <v xml:space="preserve"> </v>
      </c>
      <c r="DB54" s="87" t="str">
        <f t="shared" ca="1" si="81"/>
        <v xml:space="preserve"> </v>
      </c>
      <c r="DC54" s="87" t="str">
        <f t="shared" ca="1" si="81"/>
        <v xml:space="preserve"> </v>
      </c>
      <c r="DD54" s="87" t="str">
        <f t="shared" ca="1" si="81"/>
        <v xml:space="preserve"> </v>
      </c>
      <c r="DE54" s="87" t="str">
        <f t="shared" ca="1" si="81"/>
        <v xml:space="preserve"> </v>
      </c>
      <c r="DF54" s="87" t="str">
        <f t="shared" si="81"/>
        <v>WD</v>
      </c>
      <c r="DG54" s="87" t="str">
        <f t="shared" si="81"/>
        <v>WD</v>
      </c>
      <c r="DH54" s="87" t="str">
        <f t="shared" ca="1" si="81"/>
        <v xml:space="preserve"> </v>
      </c>
      <c r="DI54" s="87" t="str">
        <f t="shared" ca="1" si="81"/>
        <v xml:space="preserve"> </v>
      </c>
      <c r="DJ54" s="87" t="str">
        <f t="shared" ca="1" si="81"/>
        <v xml:space="preserve"> </v>
      </c>
      <c r="DK54" s="87" t="str">
        <f t="shared" ca="1" si="81"/>
        <v xml:space="preserve"> </v>
      </c>
      <c r="DL54" s="87" t="str">
        <f t="shared" ca="1" si="81"/>
        <v xml:space="preserve"> </v>
      </c>
      <c r="DM54" s="87" t="str">
        <f t="shared" si="81"/>
        <v>WD</v>
      </c>
      <c r="DN54" s="87" t="str">
        <f t="shared" si="81"/>
        <v>WD</v>
      </c>
      <c r="DO54" s="87" t="str">
        <f t="shared" ca="1" si="81"/>
        <v xml:space="preserve"> </v>
      </c>
      <c r="DP54" s="87" t="str">
        <f t="shared" ca="1" si="81"/>
        <v xml:space="preserve"> </v>
      </c>
      <c r="DQ54" s="87" t="str">
        <f t="shared" ca="1" si="81"/>
        <v xml:space="preserve"> </v>
      </c>
      <c r="DR54" s="87" t="str">
        <f t="shared" ca="1" si="81"/>
        <v xml:space="preserve"> </v>
      </c>
      <c r="DS54" s="87" t="str">
        <f t="shared" ca="1" si="81"/>
        <v xml:space="preserve"> </v>
      </c>
      <c r="DT54" s="87" t="str">
        <f t="shared" si="81"/>
        <v>WD</v>
      </c>
      <c r="DU54" s="87" t="str">
        <f t="shared" si="81"/>
        <v>WD</v>
      </c>
      <c r="DV54" s="87" t="str">
        <f t="shared" ca="1" si="81"/>
        <v xml:space="preserve"> </v>
      </c>
      <c r="DW54" s="87" t="str">
        <f t="shared" ca="1" si="81"/>
        <v xml:space="preserve"> </v>
      </c>
      <c r="DX54" s="87" t="str">
        <f t="shared" ca="1" si="81"/>
        <v xml:space="preserve"> </v>
      </c>
      <c r="DY54" s="87" t="str">
        <f t="shared" ca="1" si="81"/>
        <v xml:space="preserve"> </v>
      </c>
      <c r="DZ54" s="87" t="str">
        <f t="shared" ca="1" si="81"/>
        <v xml:space="preserve"> </v>
      </c>
    </row>
    <row r="55" spans="1:130" s="74" customFormat="1" ht="1.2" customHeight="1" x14ac:dyDescent="0.3">
      <c r="A55" s="96"/>
      <c r="B55" s="96"/>
      <c r="C55" s="96"/>
      <c r="D55" s="97"/>
      <c r="E55" s="97"/>
      <c r="F55" s="97"/>
      <c r="G55" s="98" t="str">
        <f ca="1">IF(AND(G54 = 100%, G56 = 100%), "100%", " ")</f>
        <v xml:space="preserve"> </v>
      </c>
      <c r="H55" s="82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7"/>
      <c r="DY55" s="87"/>
      <c r="DZ55" s="87"/>
    </row>
    <row r="56" spans="1:130" x14ac:dyDescent="0.3">
      <c r="A56" s="96" t="str">
        <f ca="1">IF(OFFSET(Actions!B1,24,0)  = "","", OFFSET(Actions!B1,24,0) )</f>
        <v/>
      </c>
      <c r="B56" s="96" t="str">
        <f ca="1">IF(OFFSET(Actions!H1,24,0) = "","", OFFSET(Actions!H1,24,0))</f>
        <v/>
      </c>
      <c r="C56" s="96" t="str">
        <f ca="1">IF(OFFSET(Actions!C1,24,0)  = "","", OFFSET(Actions!C1,24,0) )</f>
        <v/>
      </c>
      <c r="D56" s="97" t="str">
        <f ca="1">IF(OFFSET(Actions!I$1,24,0) = 0/1/1900,"",IFERROR(DATEVALUE(MID(OFFSET(Actions!I$1,24,0), 5,8 )), OFFSET(Actions!I$1,24,0)))</f>
        <v/>
      </c>
      <c r="E56" s="97" t="str">
        <f ca="1">IF(OFFSET(Actions!J$1,24,0) = 0/1/1900,"",IFERROR(DATEVALUE(MID(OFFSET(Actions!J$1,24,0), 5,8 )), OFFSET(Actions!J$1,24,0)))</f>
        <v/>
      </c>
      <c r="F56" s="97" t="str">
        <f ca="1">IF(OFFSET(Actions!K$1,24,0) = 0/1/1900,"",IFERROR(DATEVALUE(MID(OFFSET(Actions!K$1,24,0), 5,8 )), OFFSET(Actions!K$1,24,0)))</f>
        <v/>
      </c>
      <c r="G56" s="98" t="str">
        <f ca="1">IF(OFFSET(Actions!G1,24,0)  = "","", OFFSET(Actions!G1,24,0) )</f>
        <v/>
      </c>
      <c r="H56" s="82" t="str">
        <f ca="1">IF(OFFSET(Actions!E1,24,0)  = "","", OFFSET(Actions!E1,24,0) )</f>
        <v/>
      </c>
      <c r="I56" s="87" t="str">
        <f t="shared" ref="I56:AN56" ca="1" si="82">IF($C$2=TRUE,IF($F$56="",IF(AND(OR($D$56&lt;=I$8,$D$56&lt;J$8),$E$56&gt;=I$8),$H$56,IF(OR(WEEKDAY(I$8)=1,WEEKDAY(I$8)=7),"WD"," ")),IF(AND(OR($D$56&lt;=I$8,$D$56&lt;J$8),$F$56&gt;=I$8),"C",IF(OR(WEEKDAY(I$8)=1,WEEKDAY(I$8)=7),"WD"," "))),IF(OR(WEEKDAY(I$8)=1,WEEKDAY(I$8)=7),"WD",IF($F$56="",IF(AND(OR($D$56&lt;=I$8,$D$56&lt;J$8),$E$56&gt;=I$8),$H$56," "),IF(AND(OR($D$56&lt;=I$8,$D$56&lt;J$8),$F$56&gt;=I$8),"C"," "))))</f>
        <v xml:space="preserve"> </v>
      </c>
      <c r="J56" s="87" t="str">
        <f t="shared" ca="1" si="82"/>
        <v xml:space="preserve"> </v>
      </c>
      <c r="K56" s="87" t="str">
        <f t="shared" ca="1" si="82"/>
        <v xml:space="preserve"> </v>
      </c>
      <c r="L56" s="87" t="str">
        <f t="shared" si="82"/>
        <v>WD</v>
      </c>
      <c r="M56" s="87" t="str">
        <f t="shared" si="82"/>
        <v>WD</v>
      </c>
      <c r="N56" s="87" t="str">
        <f t="shared" ca="1" si="82"/>
        <v xml:space="preserve"> </v>
      </c>
      <c r="O56" s="87" t="str">
        <f t="shared" ca="1" si="82"/>
        <v xml:space="preserve"> </v>
      </c>
      <c r="P56" s="87" t="str">
        <f t="shared" ca="1" si="82"/>
        <v xml:space="preserve"> </v>
      </c>
      <c r="Q56" s="87" t="str">
        <f t="shared" ca="1" si="82"/>
        <v xml:space="preserve"> </v>
      </c>
      <c r="R56" s="87" t="str">
        <f t="shared" ca="1" si="82"/>
        <v xml:space="preserve"> </v>
      </c>
      <c r="S56" s="87" t="str">
        <f t="shared" si="82"/>
        <v>WD</v>
      </c>
      <c r="T56" s="87" t="str">
        <f t="shared" si="82"/>
        <v>WD</v>
      </c>
      <c r="U56" s="87" t="str">
        <f t="shared" ca="1" si="82"/>
        <v xml:space="preserve"> </v>
      </c>
      <c r="V56" s="87" t="str">
        <f t="shared" ca="1" si="82"/>
        <v xml:space="preserve"> </v>
      </c>
      <c r="W56" s="87" t="str">
        <f t="shared" ca="1" si="82"/>
        <v xml:space="preserve"> </v>
      </c>
      <c r="X56" s="87" t="str">
        <f t="shared" ca="1" si="82"/>
        <v xml:space="preserve"> </v>
      </c>
      <c r="Y56" s="87" t="str">
        <f t="shared" ca="1" si="82"/>
        <v xml:space="preserve"> </v>
      </c>
      <c r="Z56" s="87" t="str">
        <f t="shared" si="82"/>
        <v>WD</v>
      </c>
      <c r="AA56" s="87" t="str">
        <f t="shared" si="82"/>
        <v>WD</v>
      </c>
      <c r="AB56" s="87" t="str">
        <f t="shared" ca="1" si="82"/>
        <v xml:space="preserve"> </v>
      </c>
      <c r="AC56" s="87" t="str">
        <f t="shared" ca="1" si="82"/>
        <v xml:space="preserve"> </v>
      </c>
      <c r="AD56" s="87" t="str">
        <f t="shared" ca="1" si="82"/>
        <v xml:space="preserve"> </v>
      </c>
      <c r="AE56" s="87" t="str">
        <f t="shared" ca="1" si="82"/>
        <v xml:space="preserve"> </v>
      </c>
      <c r="AF56" s="87" t="str">
        <f t="shared" ca="1" si="82"/>
        <v xml:space="preserve"> </v>
      </c>
      <c r="AG56" s="87" t="str">
        <f t="shared" si="82"/>
        <v>WD</v>
      </c>
      <c r="AH56" s="87" t="str">
        <f t="shared" si="82"/>
        <v>WD</v>
      </c>
      <c r="AI56" s="87" t="str">
        <f t="shared" ca="1" si="82"/>
        <v xml:space="preserve"> </v>
      </c>
      <c r="AJ56" s="87" t="str">
        <f t="shared" ca="1" si="82"/>
        <v xml:space="preserve"> </v>
      </c>
      <c r="AK56" s="87" t="str">
        <f t="shared" ca="1" si="82"/>
        <v xml:space="preserve"> </v>
      </c>
      <c r="AL56" s="87" t="str">
        <f t="shared" ca="1" si="82"/>
        <v xml:space="preserve"> </v>
      </c>
      <c r="AM56" s="87" t="str">
        <f t="shared" ca="1" si="82"/>
        <v xml:space="preserve"> </v>
      </c>
      <c r="AN56" s="87" t="str">
        <f t="shared" si="82"/>
        <v>WD</v>
      </c>
      <c r="AO56" s="87" t="str">
        <f t="shared" ref="AO56:BT56" si="83">IF($C$2=TRUE,IF($F$56="",IF(AND(OR($D$56&lt;=AO$8,$D$56&lt;AP$8),$E$56&gt;=AO$8),$H$56,IF(OR(WEEKDAY(AO$8)=1,WEEKDAY(AO$8)=7),"WD"," ")),IF(AND(OR($D$56&lt;=AO$8,$D$56&lt;AP$8),$F$56&gt;=AO$8),"C",IF(OR(WEEKDAY(AO$8)=1,WEEKDAY(AO$8)=7),"WD"," "))),IF(OR(WEEKDAY(AO$8)=1,WEEKDAY(AO$8)=7),"WD",IF($F$56="",IF(AND(OR($D$56&lt;=AO$8,$D$56&lt;AP$8),$E$56&gt;=AO$8),$H$56," "),IF(AND(OR($D$56&lt;=AO$8,$D$56&lt;AP$8),$F$56&gt;=AO$8),"C"," "))))</f>
        <v>WD</v>
      </c>
      <c r="AP56" s="87" t="str">
        <f t="shared" ca="1" si="83"/>
        <v xml:space="preserve"> </v>
      </c>
      <c r="AQ56" s="87" t="str">
        <f t="shared" ca="1" si="83"/>
        <v xml:space="preserve"> </v>
      </c>
      <c r="AR56" s="87" t="str">
        <f t="shared" ca="1" si="83"/>
        <v xml:space="preserve"> </v>
      </c>
      <c r="AS56" s="87" t="str">
        <f t="shared" ca="1" si="83"/>
        <v xml:space="preserve"> </v>
      </c>
      <c r="AT56" s="87" t="str">
        <f t="shared" ca="1" si="83"/>
        <v xml:space="preserve"> </v>
      </c>
      <c r="AU56" s="87" t="str">
        <f t="shared" si="83"/>
        <v>WD</v>
      </c>
      <c r="AV56" s="87" t="str">
        <f t="shared" si="83"/>
        <v>WD</v>
      </c>
      <c r="AW56" s="87" t="str">
        <f t="shared" ca="1" si="83"/>
        <v xml:space="preserve"> </v>
      </c>
      <c r="AX56" s="87" t="str">
        <f t="shared" ca="1" si="83"/>
        <v xml:space="preserve"> </v>
      </c>
      <c r="AY56" s="87" t="str">
        <f t="shared" ca="1" si="83"/>
        <v xml:space="preserve"> </v>
      </c>
      <c r="AZ56" s="87" t="str">
        <f t="shared" ca="1" si="83"/>
        <v xml:space="preserve"> </v>
      </c>
      <c r="BA56" s="87" t="str">
        <f t="shared" ca="1" si="83"/>
        <v xml:space="preserve"> </v>
      </c>
      <c r="BB56" s="87" t="str">
        <f t="shared" si="83"/>
        <v>WD</v>
      </c>
      <c r="BC56" s="87" t="str">
        <f t="shared" si="83"/>
        <v>WD</v>
      </c>
      <c r="BD56" s="87" t="str">
        <f t="shared" ca="1" si="83"/>
        <v xml:space="preserve"> </v>
      </c>
      <c r="BE56" s="87" t="str">
        <f t="shared" ca="1" si="83"/>
        <v xml:space="preserve"> </v>
      </c>
      <c r="BF56" s="87" t="str">
        <f t="shared" ca="1" si="83"/>
        <v xml:space="preserve"> </v>
      </c>
      <c r="BG56" s="87" t="str">
        <f t="shared" ca="1" si="83"/>
        <v xml:space="preserve"> </v>
      </c>
      <c r="BH56" s="87" t="str">
        <f t="shared" ca="1" si="83"/>
        <v xml:space="preserve"> </v>
      </c>
      <c r="BI56" s="87" t="str">
        <f t="shared" si="83"/>
        <v>WD</v>
      </c>
      <c r="BJ56" s="87" t="str">
        <f t="shared" si="83"/>
        <v>WD</v>
      </c>
      <c r="BK56" s="87" t="str">
        <f t="shared" ca="1" si="83"/>
        <v xml:space="preserve"> </v>
      </c>
      <c r="BL56" s="87" t="str">
        <f t="shared" ca="1" si="83"/>
        <v xml:space="preserve"> </v>
      </c>
      <c r="BM56" s="87" t="str">
        <f t="shared" ca="1" si="83"/>
        <v xml:space="preserve"> </v>
      </c>
      <c r="BN56" s="87" t="str">
        <f t="shared" ca="1" si="83"/>
        <v xml:space="preserve"> </v>
      </c>
      <c r="BO56" s="87" t="str">
        <f t="shared" ca="1" si="83"/>
        <v xml:space="preserve"> </v>
      </c>
      <c r="BP56" s="87" t="str">
        <f t="shared" si="83"/>
        <v>WD</v>
      </c>
      <c r="BQ56" s="87" t="str">
        <f t="shared" si="83"/>
        <v>WD</v>
      </c>
      <c r="BR56" s="87" t="str">
        <f t="shared" ca="1" si="83"/>
        <v xml:space="preserve"> </v>
      </c>
      <c r="BS56" s="87" t="str">
        <f t="shared" ca="1" si="83"/>
        <v xml:space="preserve"> </v>
      </c>
      <c r="BT56" s="87" t="str">
        <f t="shared" ca="1" si="83"/>
        <v xml:space="preserve"> </v>
      </c>
      <c r="BU56" s="87" t="str">
        <f t="shared" ref="BU56:CZ56" ca="1" si="84">IF($C$2=TRUE,IF($F$56="",IF(AND(OR($D$56&lt;=BU$8,$D$56&lt;BV$8),$E$56&gt;=BU$8),$H$56,IF(OR(WEEKDAY(BU$8)=1,WEEKDAY(BU$8)=7),"WD"," ")),IF(AND(OR($D$56&lt;=BU$8,$D$56&lt;BV$8),$F$56&gt;=BU$8),"C",IF(OR(WEEKDAY(BU$8)=1,WEEKDAY(BU$8)=7),"WD"," "))),IF(OR(WEEKDAY(BU$8)=1,WEEKDAY(BU$8)=7),"WD",IF($F$56="",IF(AND(OR($D$56&lt;=BU$8,$D$56&lt;BV$8),$E$56&gt;=BU$8),$H$56," "),IF(AND(OR($D$56&lt;=BU$8,$D$56&lt;BV$8),$F$56&gt;=BU$8),"C"," "))))</f>
        <v xml:space="preserve"> </v>
      </c>
      <c r="BV56" s="87" t="str">
        <f t="shared" ca="1" si="84"/>
        <v xml:space="preserve"> </v>
      </c>
      <c r="BW56" s="87" t="str">
        <f t="shared" si="84"/>
        <v>WD</v>
      </c>
      <c r="BX56" s="87" t="str">
        <f t="shared" si="84"/>
        <v>WD</v>
      </c>
      <c r="BY56" s="87" t="str">
        <f t="shared" ca="1" si="84"/>
        <v xml:space="preserve"> </v>
      </c>
      <c r="BZ56" s="87" t="str">
        <f t="shared" ca="1" si="84"/>
        <v xml:space="preserve"> </v>
      </c>
      <c r="CA56" s="87" t="str">
        <f t="shared" ca="1" si="84"/>
        <v xml:space="preserve"> </v>
      </c>
      <c r="CB56" s="87" t="str">
        <f t="shared" ca="1" si="84"/>
        <v xml:space="preserve"> </v>
      </c>
      <c r="CC56" s="87" t="str">
        <f t="shared" ca="1" si="84"/>
        <v xml:space="preserve"> </v>
      </c>
      <c r="CD56" s="87" t="str">
        <f t="shared" si="84"/>
        <v>WD</v>
      </c>
      <c r="CE56" s="87" t="str">
        <f t="shared" si="84"/>
        <v>WD</v>
      </c>
      <c r="CF56" s="87" t="str">
        <f t="shared" ca="1" si="84"/>
        <v xml:space="preserve"> </v>
      </c>
      <c r="CG56" s="87" t="str">
        <f t="shared" ca="1" si="84"/>
        <v xml:space="preserve"> </v>
      </c>
      <c r="CH56" s="87" t="str">
        <f t="shared" ca="1" si="84"/>
        <v xml:space="preserve"> </v>
      </c>
      <c r="CI56" s="87" t="str">
        <f t="shared" ca="1" si="84"/>
        <v xml:space="preserve"> </v>
      </c>
      <c r="CJ56" s="87" t="str">
        <f t="shared" ca="1" si="84"/>
        <v xml:space="preserve"> </v>
      </c>
      <c r="CK56" s="87" t="str">
        <f t="shared" si="84"/>
        <v>WD</v>
      </c>
      <c r="CL56" s="87" t="str">
        <f t="shared" si="84"/>
        <v>WD</v>
      </c>
      <c r="CM56" s="87" t="str">
        <f t="shared" ca="1" si="84"/>
        <v xml:space="preserve"> </v>
      </c>
      <c r="CN56" s="87" t="str">
        <f t="shared" ca="1" si="84"/>
        <v xml:space="preserve"> </v>
      </c>
      <c r="CO56" s="87" t="str">
        <f t="shared" ca="1" si="84"/>
        <v xml:space="preserve"> </v>
      </c>
      <c r="CP56" s="87" t="str">
        <f t="shared" ca="1" si="84"/>
        <v xml:space="preserve"> </v>
      </c>
      <c r="CQ56" s="87" t="str">
        <f t="shared" ca="1" si="84"/>
        <v xml:space="preserve"> </v>
      </c>
      <c r="CR56" s="87" t="str">
        <f t="shared" si="84"/>
        <v>WD</v>
      </c>
      <c r="CS56" s="87" t="str">
        <f t="shared" si="84"/>
        <v>WD</v>
      </c>
      <c r="CT56" s="87" t="str">
        <f t="shared" ca="1" si="84"/>
        <v xml:space="preserve"> </v>
      </c>
      <c r="CU56" s="87" t="str">
        <f t="shared" ca="1" si="84"/>
        <v xml:space="preserve"> </v>
      </c>
      <c r="CV56" s="87" t="str">
        <f t="shared" ca="1" si="84"/>
        <v xml:space="preserve"> </v>
      </c>
      <c r="CW56" s="87" t="str">
        <f t="shared" ca="1" si="84"/>
        <v xml:space="preserve"> </v>
      </c>
      <c r="CX56" s="87" t="str">
        <f t="shared" ca="1" si="84"/>
        <v xml:space="preserve"> </v>
      </c>
      <c r="CY56" s="87" t="str">
        <f t="shared" si="84"/>
        <v>WD</v>
      </c>
      <c r="CZ56" s="87" t="str">
        <f t="shared" si="84"/>
        <v>WD</v>
      </c>
      <c r="DA56" s="87" t="str">
        <f t="shared" ref="DA56:DZ56" ca="1" si="85">IF($C$2=TRUE,IF($F$56="",IF(AND(OR($D$56&lt;=DA$8,$D$56&lt;DB$8),$E$56&gt;=DA$8),$H$56,IF(OR(WEEKDAY(DA$8)=1,WEEKDAY(DA$8)=7),"WD"," ")),IF(AND(OR($D$56&lt;=DA$8,$D$56&lt;DB$8),$F$56&gt;=DA$8),"C",IF(OR(WEEKDAY(DA$8)=1,WEEKDAY(DA$8)=7),"WD"," "))),IF(OR(WEEKDAY(DA$8)=1,WEEKDAY(DA$8)=7),"WD",IF($F$56="",IF(AND(OR($D$56&lt;=DA$8,$D$56&lt;DB$8),$E$56&gt;=DA$8),$H$56," "),IF(AND(OR($D$56&lt;=DA$8,$D$56&lt;DB$8),$F$56&gt;=DA$8),"C"," "))))</f>
        <v xml:space="preserve"> </v>
      </c>
      <c r="DB56" s="87" t="str">
        <f t="shared" ca="1" si="85"/>
        <v xml:space="preserve"> </v>
      </c>
      <c r="DC56" s="87" t="str">
        <f t="shared" ca="1" si="85"/>
        <v xml:space="preserve"> </v>
      </c>
      <c r="DD56" s="87" t="str">
        <f t="shared" ca="1" si="85"/>
        <v xml:space="preserve"> </v>
      </c>
      <c r="DE56" s="87" t="str">
        <f t="shared" ca="1" si="85"/>
        <v xml:space="preserve"> </v>
      </c>
      <c r="DF56" s="87" t="str">
        <f t="shared" si="85"/>
        <v>WD</v>
      </c>
      <c r="DG56" s="87" t="str">
        <f t="shared" si="85"/>
        <v>WD</v>
      </c>
      <c r="DH56" s="87" t="str">
        <f t="shared" ca="1" si="85"/>
        <v xml:space="preserve"> </v>
      </c>
      <c r="DI56" s="87" t="str">
        <f t="shared" ca="1" si="85"/>
        <v xml:space="preserve"> </v>
      </c>
      <c r="DJ56" s="87" t="str">
        <f t="shared" ca="1" si="85"/>
        <v xml:space="preserve"> </v>
      </c>
      <c r="DK56" s="87" t="str">
        <f t="shared" ca="1" si="85"/>
        <v xml:space="preserve"> </v>
      </c>
      <c r="DL56" s="87" t="str">
        <f t="shared" ca="1" si="85"/>
        <v xml:space="preserve"> </v>
      </c>
      <c r="DM56" s="87" t="str">
        <f t="shared" si="85"/>
        <v>WD</v>
      </c>
      <c r="DN56" s="87" t="str">
        <f t="shared" si="85"/>
        <v>WD</v>
      </c>
      <c r="DO56" s="87" t="str">
        <f t="shared" ca="1" si="85"/>
        <v xml:space="preserve"> </v>
      </c>
      <c r="DP56" s="87" t="str">
        <f t="shared" ca="1" si="85"/>
        <v xml:space="preserve"> </v>
      </c>
      <c r="DQ56" s="87" t="str">
        <f t="shared" ca="1" si="85"/>
        <v xml:space="preserve"> </v>
      </c>
      <c r="DR56" s="87" t="str">
        <f t="shared" ca="1" si="85"/>
        <v xml:space="preserve"> </v>
      </c>
      <c r="DS56" s="87" t="str">
        <f t="shared" ca="1" si="85"/>
        <v xml:space="preserve"> </v>
      </c>
      <c r="DT56" s="87" t="str">
        <f t="shared" si="85"/>
        <v>WD</v>
      </c>
      <c r="DU56" s="87" t="str">
        <f t="shared" si="85"/>
        <v>WD</v>
      </c>
      <c r="DV56" s="87" t="str">
        <f t="shared" ca="1" si="85"/>
        <v xml:space="preserve"> </v>
      </c>
      <c r="DW56" s="87" t="str">
        <f t="shared" ca="1" si="85"/>
        <v xml:space="preserve"> </v>
      </c>
      <c r="DX56" s="87" t="str">
        <f t="shared" ca="1" si="85"/>
        <v xml:space="preserve"> </v>
      </c>
      <c r="DY56" s="87" t="str">
        <f t="shared" ca="1" si="85"/>
        <v xml:space="preserve"> </v>
      </c>
      <c r="DZ56" s="87" t="str">
        <f t="shared" ca="1" si="85"/>
        <v xml:space="preserve"> </v>
      </c>
    </row>
    <row r="57" spans="1:130" s="74" customFormat="1" ht="1.2" customHeight="1" x14ac:dyDescent="0.3">
      <c r="A57" s="96"/>
      <c r="B57" s="96"/>
      <c r="C57" s="96"/>
      <c r="D57" s="97"/>
      <c r="E57" s="97"/>
      <c r="F57" s="97"/>
      <c r="G57" s="98" t="str">
        <f ca="1">IF(AND(G56 = 100%, G58 = 100%), "100%", " ")</f>
        <v xml:space="preserve"> </v>
      </c>
      <c r="H57" s="82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87"/>
      <c r="DX57" s="87"/>
      <c r="DY57" s="87"/>
      <c r="DZ57" s="87"/>
    </row>
    <row r="58" spans="1:130" x14ac:dyDescent="0.3">
      <c r="A58" s="96" t="str">
        <f ca="1">IF(OFFSET(Actions!B1,25,0)  = "","", OFFSET(Actions!B1,25,0) )</f>
        <v/>
      </c>
      <c r="B58" s="96" t="str">
        <f ca="1">IF(OFFSET(Actions!H1,25,0) = "","", OFFSET(Actions!H1,25,0))</f>
        <v/>
      </c>
      <c r="C58" s="96" t="str">
        <f ca="1">IF(OFFSET(Actions!C1,25,0)  = "","", OFFSET(Actions!C1,25,0) )</f>
        <v/>
      </c>
      <c r="D58" s="97" t="str">
        <f ca="1">IF(OFFSET(Actions!I$1,25,0) = 0/1/1900,"",IFERROR(DATEVALUE(MID(OFFSET(Actions!I$1,25,0), 5,8 )), OFFSET(Actions!I$1,25,0)))</f>
        <v/>
      </c>
      <c r="E58" s="97" t="str">
        <f ca="1">IF(OFFSET(Actions!J$1,25,0) = 0/1/1900,"",IFERROR(DATEVALUE(MID(OFFSET(Actions!J$1,25,0), 5,8 )), OFFSET(Actions!J$1,25,0)))</f>
        <v/>
      </c>
      <c r="F58" s="97" t="str">
        <f ca="1">IF(OFFSET(Actions!K$1,25,0) = 0/1/1900,"",IFERROR(DATEVALUE(MID(OFFSET(Actions!K$1,25,0), 5,8 )), OFFSET(Actions!K$1,25,0)))</f>
        <v/>
      </c>
      <c r="G58" s="98" t="str">
        <f ca="1">IF(OFFSET(Actions!G1,25,0)  = "","", OFFSET(Actions!G1,25,0) )</f>
        <v/>
      </c>
      <c r="H58" s="82" t="str">
        <f ca="1">IF(OFFSET(Actions!E1,25,0)  = "","", OFFSET(Actions!E1,25,0) )</f>
        <v/>
      </c>
      <c r="I58" s="87" t="str">
        <f t="shared" ref="I58:AN58" ca="1" si="86">IF($C$2=TRUE,IF($F$58="",IF(AND(OR($D$58&lt;=I$8,$D$58&lt;J$8),$E$58&gt;=I$8),$H$58,IF(OR(WEEKDAY(I$8)=1,WEEKDAY(I$8)=7),"WD"," ")),IF(AND(OR($D$58&lt;=I$8,$D$58&lt;J$8),$F$58&gt;=I$8),"C",IF(OR(WEEKDAY(I$8)=1,WEEKDAY(I$8)=7),"WD"," "))),IF(OR(WEEKDAY(I$8)=1,WEEKDAY(I$8)=7),"WD",IF($F$58="",IF(AND(OR($D$58&lt;=I$8,$D$58&lt;J$8),$E$58&gt;=I$8),$H$58," "),IF(AND(OR($D$58&lt;=I$8,$D$58&lt;J$8),$F$58&gt;=I$8),"C"," "))))</f>
        <v xml:space="preserve"> </v>
      </c>
      <c r="J58" s="87" t="str">
        <f t="shared" ca="1" si="86"/>
        <v xml:space="preserve"> </v>
      </c>
      <c r="K58" s="87" t="str">
        <f t="shared" ca="1" si="86"/>
        <v xml:space="preserve"> </v>
      </c>
      <c r="L58" s="87" t="str">
        <f t="shared" si="86"/>
        <v>WD</v>
      </c>
      <c r="M58" s="87" t="str">
        <f t="shared" si="86"/>
        <v>WD</v>
      </c>
      <c r="N58" s="87" t="str">
        <f t="shared" ca="1" si="86"/>
        <v xml:space="preserve"> </v>
      </c>
      <c r="O58" s="87" t="str">
        <f t="shared" ca="1" si="86"/>
        <v xml:space="preserve"> </v>
      </c>
      <c r="P58" s="87" t="str">
        <f t="shared" ca="1" si="86"/>
        <v xml:space="preserve"> </v>
      </c>
      <c r="Q58" s="87" t="str">
        <f t="shared" ca="1" si="86"/>
        <v xml:space="preserve"> </v>
      </c>
      <c r="R58" s="87" t="str">
        <f t="shared" ca="1" si="86"/>
        <v xml:space="preserve"> </v>
      </c>
      <c r="S58" s="87" t="str">
        <f t="shared" si="86"/>
        <v>WD</v>
      </c>
      <c r="T58" s="87" t="str">
        <f t="shared" si="86"/>
        <v>WD</v>
      </c>
      <c r="U58" s="87" t="str">
        <f t="shared" ca="1" si="86"/>
        <v xml:space="preserve"> </v>
      </c>
      <c r="V58" s="87" t="str">
        <f t="shared" ca="1" si="86"/>
        <v xml:space="preserve"> </v>
      </c>
      <c r="W58" s="87" t="str">
        <f t="shared" ca="1" si="86"/>
        <v xml:space="preserve"> </v>
      </c>
      <c r="X58" s="87" t="str">
        <f t="shared" ca="1" si="86"/>
        <v xml:space="preserve"> </v>
      </c>
      <c r="Y58" s="87" t="str">
        <f t="shared" ca="1" si="86"/>
        <v xml:space="preserve"> </v>
      </c>
      <c r="Z58" s="87" t="str">
        <f t="shared" si="86"/>
        <v>WD</v>
      </c>
      <c r="AA58" s="87" t="str">
        <f t="shared" si="86"/>
        <v>WD</v>
      </c>
      <c r="AB58" s="87" t="str">
        <f t="shared" ca="1" si="86"/>
        <v xml:space="preserve"> </v>
      </c>
      <c r="AC58" s="87" t="str">
        <f t="shared" ca="1" si="86"/>
        <v xml:space="preserve"> </v>
      </c>
      <c r="AD58" s="87" t="str">
        <f t="shared" ca="1" si="86"/>
        <v xml:space="preserve"> </v>
      </c>
      <c r="AE58" s="87" t="str">
        <f t="shared" ca="1" si="86"/>
        <v xml:space="preserve"> </v>
      </c>
      <c r="AF58" s="87" t="str">
        <f t="shared" ca="1" si="86"/>
        <v xml:space="preserve"> </v>
      </c>
      <c r="AG58" s="87" t="str">
        <f t="shared" si="86"/>
        <v>WD</v>
      </c>
      <c r="AH58" s="87" t="str">
        <f t="shared" si="86"/>
        <v>WD</v>
      </c>
      <c r="AI58" s="87" t="str">
        <f t="shared" ca="1" si="86"/>
        <v xml:space="preserve"> </v>
      </c>
      <c r="AJ58" s="87" t="str">
        <f t="shared" ca="1" si="86"/>
        <v xml:space="preserve"> </v>
      </c>
      <c r="AK58" s="87" t="str">
        <f t="shared" ca="1" si="86"/>
        <v xml:space="preserve"> </v>
      </c>
      <c r="AL58" s="87" t="str">
        <f t="shared" ca="1" si="86"/>
        <v xml:space="preserve"> </v>
      </c>
      <c r="AM58" s="87" t="str">
        <f t="shared" ca="1" si="86"/>
        <v xml:space="preserve"> </v>
      </c>
      <c r="AN58" s="87" t="str">
        <f t="shared" si="86"/>
        <v>WD</v>
      </c>
      <c r="AO58" s="87" t="str">
        <f t="shared" ref="AO58:BT58" si="87">IF($C$2=TRUE,IF($F$58="",IF(AND(OR($D$58&lt;=AO$8,$D$58&lt;AP$8),$E$58&gt;=AO$8),$H$58,IF(OR(WEEKDAY(AO$8)=1,WEEKDAY(AO$8)=7),"WD"," ")),IF(AND(OR($D$58&lt;=AO$8,$D$58&lt;AP$8),$F$58&gt;=AO$8),"C",IF(OR(WEEKDAY(AO$8)=1,WEEKDAY(AO$8)=7),"WD"," "))),IF(OR(WEEKDAY(AO$8)=1,WEEKDAY(AO$8)=7),"WD",IF($F$58="",IF(AND(OR($D$58&lt;=AO$8,$D$58&lt;AP$8),$E$58&gt;=AO$8),$H$58," "),IF(AND(OR($D$58&lt;=AO$8,$D$58&lt;AP$8),$F$58&gt;=AO$8),"C"," "))))</f>
        <v>WD</v>
      </c>
      <c r="AP58" s="87" t="str">
        <f t="shared" ca="1" si="87"/>
        <v xml:space="preserve"> </v>
      </c>
      <c r="AQ58" s="87" t="str">
        <f t="shared" ca="1" si="87"/>
        <v xml:space="preserve"> </v>
      </c>
      <c r="AR58" s="87" t="str">
        <f t="shared" ca="1" si="87"/>
        <v xml:space="preserve"> </v>
      </c>
      <c r="AS58" s="87" t="str">
        <f t="shared" ca="1" si="87"/>
        <v xml:space="preserve"> </v>
      </c>
      <c r="AT58" s="87" t="str">
        <f t="shared" ca="1" si="87"/>
        <v xml:space="preserve"> </v>
      </c>
      <c r="AU58" s="87" t="str">
        <f t="shared" si="87"/>
        <v>WD</v>
      </c>
      <c r="AV58" s="87" t="str">
        <f t="shared" si="87"/>
        <v>WD</v>
      </c>
      <c r="AW58" s="87" t="str">
        <f t="shared" ca="1" si="87"/>
        <v xml:space="preserve"> </v>
      </c>
      <c r="AX58" s="87" t="str">
        <f t="shared" ca="1" si="87"/>
        <v xml:space="preserve"> </v>
      </c>
      <c r="AY58" s="87" t="str">
        <f t="shared" ca="1" si="87"/>
        <v xml:space="preserve"> </v>
      </c>
      <c r="AZ58" s="87" t="str">
        <f t="shared" ca="1" si="87"/>
        <v xml:space="preserve"> </v>
      </c>
      <c r="BA58" s="87" t="str">
        <f t="shared" ca="1" si="87"/>
        <v xml:space="preserve"> </v>
      </c>
      <c r="BB58" s="87" t="str">
        <f t="shared" si="87"/>
        <v>WD</v>
      </c>
      <c r="BC58" s="87" t="str">
        <f t="shared" si="87"/>
        <v>WD</v>
      </c>
      <c r="BD58" s="87" t="str">
        <f t="shared" ca="1" si="87"/>
        <v xml:space="preserve"> </v>
      </c>
      <c r="BE58" s="87" t="str">
        <f t="shared" ca="1" si="87"/>
        <v xml:space="preserve"> </v>
      </c>
      <c r="BF58" s="87" t="str">
        <f t="shared" ca="1" si="87"/>
        <v xml:space="preserve"> </v>
      </c>
      <c r="BG58" s="87" t="str">
        <f t="shared" ca="1" si="87"/>
        <v xml:space="preserve"> </v>
      </c>
      <c r="BH58" s="87" t="str">
        <f t="shared" ca="1" si="87"/>
        <v xml:space="preserve"> </v>
      </c>
      <c r="BI58" s="87" t="str">
        <f t="shared" si="87"/>
        <v>WD</v>
      </c>
      <c r="BJ58" s="87" t="str">
        <f t="shared" si="87"/>
        <v>WD</v>
      </c>
      <c r="BK58" s="87" t="str">
        <f t="shared" ca="1" si="87"/>
        <v xml:space="preserve"> </v>
      </c>
      <c r="BL58" s="87" t="str">
        <f t="shared" ca="1" si="87"/>
        <v xml:space="preserve"> </v>
      </c>
      <c r="BM58" s="87" t="str">
        <f t="shared" ca="1" si="87"/>
        <v xml:space="preserve"> </v>
      </c>
      <c r="BN58" s="87" t="str">
        <f t="shared" ca="1" si="87"/>
        <v xml:space="preserve"> </v>
      </c>
      <c r="BO58" s="87" t="str">
        <f t="shared" ca="1" si="87"/>
        <v xml:space="preserve"> </v>
      </c>
      <c r="BP58" s="87" t="str">
        <f t="shared" si="87"/>
        <v>WD</v>
      </c>
      <c r="BQ58" s="87" t="str">
        <f t="shared" si="87"/>
        <v>WD</v>
      </c>
      <c r="BR58" s="87" t="str">
        <f t="shared" ca="1" si="87"/>
        <v xml:space="preserve"> </v>
      </c>
      <c r="BS58" s="87" t="str">
        <f t="shared" ca="1" si="87"/>
        <v xml:space="preserve"> </v>
      </c>
      <c r="BT58" s="87" t="str">
        <f t="shared" ca="1" si="87"/>
        <v xml:space="preserve"> </v>
      </c>
      <c r="BU58" s="87" t="str">
        <f t="shared" ref="BU58:CZ58" ca="1" si="88">IF($C$2=TRUE,IF($F$58="",IF(AND(OR($D$58&lt;=BU$8,$D$58&lt;BV$8),$E$58&gt;=BU$8),$H$58,IF(OR(WEEKDAY(BU$8)=1,WEEKDAY(BU$8)=7),"WD"," ")),IF(AND(OR($D$58&lt;=BU$8,$D$58&lt;BV$8),$F$58&gt;=BU$8),"C",IF(OR(WEEKDAY(BU$8)=1,WEEKDAY(BU$8)=7),"WD"," "))),IF(OR(WEEKDAY(BU$8)=1,WEEKDAY(BU$8)=7),"WD",IF($F$58="",IF(AND(OR($D$58&lt;=BU$8,$D$58&lt;BV$8),$E$58&gt;=BU$8),$H$58," "),IF(AND(OR($D$58&lt;=BU$8,$D$58&lt;BV$8),$F$58&gt;=BU$8),"C"," "))))</f>
        <v xml:space="preserve"> </v>
      </c>
      <c r="BV58" s="87" t="str">
        <f t="shared" ca="1" si="88"/>
        <v xml:space="preserve"> </v>
      </c>
      <c r="BW58" s="87" t="str">
        <f t="shared" si="88"/>
        <v>WD</v>
      </c>
      <c r="BX58" s="87" t="str">
        <f t="shared" si="88"/>
        <v>WD</v>
      </c>
      <c r="BY58" s="87" t="str">
        <f t="shared" ca="1" si="88"/>
        <v xml:space="preserve"> </v>
      </c>
      <c r="BZ58" s="87" t="str">
        <f t="shared" ca="1" si="88"/>
        <v xml:space="preserve"> </v>
      </c>
      <c r="CA58" s="87" t="str">
        <f t="shared" ca="1" si="88"/>
        <v xml:space="preserve"> </v>
      </c>
      <c r="CB58" s="87" t="str">
        <f t="shared" ca="1" si="88"/>
        <v xml:space="preserve"> </v>
      </c>
      <c r="CC58" s="87" t="str">
        <f t="shared" ca="1" si="88"/>
        <v xml:space="preserve"> </v>
      </c>
      <c r="CD58" s="87" t="str">
        <f t="shared" si="88"/>
        <v>WD</v>
      </c>
      <c r="CE58" s="87" t="str">
        <f t="shared" si="88"/>
        <v>WD</v>
      </c>
      <c r="CF58" s="87" t="str">
        <f t="shared" ca="1" si="88"/>
        <v xml:space="preserve"> </v>
      </c>
      <c r="CG58" s="87" t="str">
        <f t="shared" ca="1" si="88"/>
        <v xml:space="preserve"> </v>
      </c>
      <c r="CH58" s="87" t="str">
        <f t="shared" ca="1" si="88"/>
        <v xml:space="preserve"> </v>
      </c>
      <c r="CI58" s="87" t="str">
        <f t="shared" ca="1" si="88"/>
        <v xml:space="preserve"> </v>
      </c>
      <c r="CJ58" s="87" t="str">
        <f t="shared" ca="1" si="88"/>
        <v xml:space="preserve"> </v>
      </c>
      <c r="CK58" s="87" t="str">
        <f t="shared" si="88"/>
        <v>WD</v>
      </c>
      <c r="CL58" s="87" t="str">
        <f t="shared" si="88"/>
        <v>WD</v>
      </c>
      <c r="CM58" s="87" t="str">
        <f t="shared" ca="1" si="88"/>
        <v xml:space="preserve"> </v>
      </c>
      <c r="CN58" s="87" t="str">
        <f t="shared" ca="1" si="88"/>
        <v xml:space="preserve"> </v>
      </c>
      <c r="CO58" s="87" t="str">
        <f t="shared" ca="1" si="88"/>
        <v xml:space="preserve"> </v>
      </c>
      <c r="CP58" s="87" t="str">
        <f t="shared" ca="1" si="88"/>
        <v xml:space="preserve"> </v>
      </c>
      <c r="CQ58" s="87" t="str">
        <f t="shared" ca="1" si="88"/>
        <v xml:space="preserve"> </v>
      </c>
      <c r="CR58" s="87" t="str">
        <f t="shared" si="88"/>
        <v>WD</v>
      </c>
      <c r="CS58" s="87" t="str">
        <f t="shared" si="88"/>
        <v>WD</v>
      </c>
      <c r="CT58" s="87" t="str">
        <f t="shared" ca="1" si="88"/>
        <v xml:space="preserve"> </v>
      </c>
      <c r="CU58" s="87" t="str">
        <f t="shared" ca="1" si="88"/>
        <v xml:space="preserve"> </v>
      </c>
      <c r="CV58" s="87" t="str">
        <f t="shared" ca="1" si="88"/>
        <v xml:space="preserve"> </v>
      </c>
      <c r="CW58" s="87" t="str">
        <f t="shared" ca="1" si="88"/>
        <v xml:space="preserve"> </v>
      </c>
      <c r="CX58" s="87" t="str">
        <f t="shared" ca="1" si="88"/>
        <v xml:space="preserve"> </v>
      </c>
      <c r="CY58" s="87" t="str">
        <f t="shared" si="88"/>
        <v>WD</v>
      </c>
      <c r="CZ58" s="87" t="str">
        <f t="shared" si="88"/>
        <v>WD</v>
      </c>
      <c r="DA58" s="87" t="str">
        <f t="shared" ref="DA58:DZ58" ca="1" si="89">IF($C$2=TRUE,IF($F$58="",IF(AND(OR($D$58&lt;=DA$8,$D$58&lt;DB$8),$E$58&gt;=DA$8),$H$58,IF(OR(WEEKDAY(DA$8)=1,WEEKDAY(DA$8)=7),"WD"," ")),IF(AND(OR($D$58&lt;=DA$8,$D$58&lt;DB$8),$F$58&gt;=DA$8),"C",IF(OR(WEEKDAY(DA$8)=1,WEEKDAY(DA$8)=7),"WD"," "))),IF(OR(WEEKDAY(DA$8)=1,WEEKDAY(DA$8)=7),"WD",IF($F$58="",IF(AND(OR($D$58&lt;=DA$8,$D$58&lt;DB$8),$E$58&gt;=DA$8),$H$58," "),IF(AND(OR($D$58&lt;=DA$8,$D$58&lt;DB$8),$F$58&gt;=DA$8),"C"," "))))</f>
        <v xml:space="preserve"> </v>
      </c>
      <c r="DB58" s="87" t="str">
        <f t="shared" ca="1" si="89"/>
        <v xml:space="preserve"> </v>
      </c>
      <c r="DC58" s="87" t="str">
        <f t="shared" ca="1" si="89"/>
        <v xml:space="preserve"> </v>
      </c>
      <c r="DD58" s="87" t="str">
        <f t="shared" ca="1" si="89"/>
        <v xml:space="preserve"> </v>
      </c>
      <c r="DE58" s="87" t="str">
        <f t="shared" ca="1" si="89"/>
        <v xml:space="preserve"> </v>
      </c>
      <c r="DF58" s="87" t="str">
        <f t="shared" si="89"/>
        <v>WD</v>
      </c>
      <c r="DG58" s="87" t="str">
        <f t="shared" si="89"/>
        <v>WD</v>
      </c>
      <c r="DH58" s="87" t="str">
        <f t="shared" ca="1" si="89"/>
        <v xml:space="preserve"> </v>
      </c>
      <c r="DI58" s="87" t="str">
        <f t="shared" ca="1" si="89"/>
        <v xml:space="preserve"> </v>
      </c>
      <c r="DJ58" s="87" t="str">
        <f t="shared" ca="1" si="89"/>
        <v xml:space="preserve"> </v>
      </c>
      <c r="DK58" s="87" t="str">
        <f t="shared" ca="1" si="89"/>
        <v xml:space="preserve"> </v>
      </c>
      <c r="DL58" s="87" t="str">
        <f t="shared" ca="1" si="89"/>
        <v xml:space="preserve"> </v>
      </c>
      <c r="DM58" s="87" t="str">
        <f t="shared" si="89"/>
        <v>WD</v>
      </c>
      <c r="DN58" s="87" t="str">
        <f t="shared" si="89"/>
        <v>WD</v>
      </c>
      <c r="DO58" s="87" t="str">
        <f t="shared" ca="1" si="89"/>
        <v xml:space="preserve"> </v>
      </c>
      <c r="DP58" s="87" t="str">
        <f t="shared" ca="1" si="89"/>
        <v xml:space="preserve"> </v>
      </c>
      <c r="DQ58" s="87" t="str">
        <f t="shared" ca="1" si="89"/>
        <v xml:space="preserve"> </v>
      </c>
      <c r="DR58" s="87" t="str">
        <f t="shared" ca="1" si="89"/>
        <v xml:space="preserve"> </v>
      </c>
      <c r="DS58" s="87" t="str">
        <f t="shared" ca="1" si="89"/>
        <v xml:space="preserve"> </v>
      </c>
      <c r="DT58" s="87" t="str">
        <f t="shared" si="89"/>
        <v>WD</v>
      </c>
      <c r="DU58" s="87" t="str">
        <f t="shared" si="89"/>
        <v>WD</v>
      </c>
      <c r="DV58" s="87" t="str">
        <f t="shared" ca="1" si="89"/>
        <v xml:space="preserve"> </v>
      </c>
      <c r="DW58" s="87" t="str">
        <f t="shared" ca="1" si="89"/>
        <v xml:space="preserve"> </v>
      </c>
      <c r="DX58" s="87" t="str">
        <f t="shared" ca="1" si="89"/>
        <v xml:space="preserve"> </v>
      </c>
      <c r="DY58" s="87" t="str">
        <f t="shared" ca="1" si="89"/>
        <v xml:space="preserve"> </v>
      </c>
      <c r="DZ58" s="87" t="str">
        <f t="shared" ca="1" si="89"/>
        <v xml:space="preserve"> </v>
      </c>
    </row>
    <row r="59" spans="1:130" s="74" customFormat="1" ht="1.2" customHeight="1" x14ac:dyDescent="0.3">
      <c r="A59" s="96"/>
      <c r="B59" s="96"/>
      <c r="C59" s="96"/>
      <c r="D59" s="97"/>
      <c r="E59" s="97"/>
      <c r="F59" s="97"/>
      <c r="G59" s="98" t="str">
        <f ca="1">IF(AND(G58 = 100%, G60 = 100%), "100%", " ")</f>
        <v xml:space="preserve"> </v>
      </c>
      <c r="H59" s="82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</row>
    <row r="60" spans="1:130" x14ac:dyDescent="0.3">
      <c r="A60" s="96" t="str">
        <f ca="1">IF(OFFSET(Actions!B1,26,0)  = "","", OFFSET(Actions!B1,26,0) )</f>
        <v/>
      </c>
      <c r="B60" s="96" t="str">
        <f ca="1">IF(OFFSET(Actions!H1,26,0) = "","", OFFSET(Actions!H1,26,0))</f>
        <v/>
      </c>
      <c r="C60" s="96" t="str">
        <f ca="1">IF(OFFSET(Actions!C1,26,0)  = "","", OFFSET(Actions!C1,26,0) )</f>
        <v/>
      </c>
      <c r="D60" s="97" t="str">
        <f ca="1">IF(OFFSET(Actions!I$1,26,0) = 0/1/1900,"",IFERROR(DATEVALUE(MID(OFFSET(Actions!I$1,26,0), 5,8 )), OFFSET(Actions!I$1,26,0)))</f>
        <v/>
      </c>
      <c r="E60" s="97" t="str">
        <f ca="1">IF(OFFSET(Actions!J$1,26,0) = 0/1/1900,"",IFERROR(DATEVALUE(MID(OFFSET(Actions!J$1,26,0), 5,8 )), OFFSET(Actions!J$1,26,0)))</f>
        <v/>
      </c>
      <c r="F60" s="97" t="str">
        <f ca="1">IF(OFFSET(Actions!K$1,26,0) = 0/1/1900,"",IFERROR(DATEVALUE(MID(OFFSET(Actions!K$1,26,0), 5,8 )), OFFSET(Actions!K$1,26,0)))</f>
        <v/>
      </c>
      <c r="G60" s="98" t="str">
        <f ca="1">IF(OFFSET(Actions!G1,26,0)  = "","", OFFSET(Actions!G1,26,0) )</f>
        <v/>
      </c>
      <c r="H60" s="82" t="str">
        <f ca="1">IF(OFFSET(Actions!E1,26,0)  = "","", OFFSET(Actions!E1,26,0) )</f>
        <v/>
      </c>
      <c r="I60" s="87" t="str">
        <f t="shared" ref="I60:AN60" ca="1" si="90">IF($C$2=TRUE,IF($F$60="",IF(AND(OR($D$60&lt;=I$8,$D$60&lt;J$8),$E$60&gt;=I$8),$H$60,IF(OR(WEEKDAY(I$8)=1,WEEKDAY(I$8)=7),"WD"," ")),IF(AND(OR($D$60&lt;=I$8,$D$60&lt;J$8),$F$60&gt;=I$8),"C",IF(OR(WEEKDAY(I$8)=1,WEEKDAY(I$8)=7),"WD"," "))),IF(OR(WEEKDAY(I$8)=1,WEEKDAY(I$8)=7),"WD",IF($F$60="",IF(AND(OR($D$60&lt;=I$8,$D$60&lt;J$8),$E$60&gt;=I$8),$H$60," "),IF(AND(OR($D$60&lt;=I$8,$D$60&lt;J$8),$F$60&gt;=I$8),"C"," "))))</f>
        <v xml:space="preserve"> </v>
      </c>
      <c r="J60" s="87" t="str">
        <f t="shared" ca="1" si="90"/>
        <v xml:space="preserve"> </v>
      </c>
      <c r="K60" s="87" t="str">
        <f t="shared" ca="1" si="90"/>
        <v xml:space="preserve"> </v>
      </c>
      <c r="L60" s="87" t="str">
        <f t="shared" si="90"/>
        <v>WD</v>
      </c>
      <c r="M60" s="87" t="str">
        <f t="shared" si="90"/>
        <v>WD</v>
      </c>
      <c r="N60" s="87" t="str">
        <f t="shared" ca="1" si="90"/>
        <v xml:space="preserve"> </v>
      </c>
      <c r="O60" s="87" t="str">
        <f t="shared" ca="1" si="90"/>
        <v xml:space="preserve"> </v>
      </c>
      <c r="P60" s="87" t="str">
        <f t="shared" ca="1" si="90"/>
        <v xml:space="preserve"> </v>
      </c>
      <c r="Q60" s="87" t="str">
        <f t="shared" ca="1" si="90"/>
        <v xml:space="preserve"> </v>
      </c>
      <c r="R60" s="87" t="str">
        <f t="shared" ca="1" si="90"/>
        <v xml:space="preserve"> </v>
      </c>
      <c r="S60" s="87" t="str">
        <f t="shared" si="90"/>
        <v>WD</v>
      </c>
      <c r="T60" s="87" t="str">
        <f t="shared" si="90"/>
        <v>WD</v>
      </c>
      <c r="U60" s="87" t="str">
        <f t="shared" ca="1" si="90"/>
        <v xml:space="preserve"> </v>
      </c>
      <c r="V60" s="87" t="str">
        <f t="shared" ca="1" si="90"/>
        <v xml:space="preserve"> </v>
      </c>
      <c r="W60" s="87" t="str">
        <f t="shared" ca="1" si="90"/>
        <v xml:space="preserve"> </v>
      </c>
      <c r="X60" s="87" t="str">
        <f t="shared" ca="1" si="90"/>
        <v xml:space="preserve"> </v>
      </c>
      <c r="Y60" s="87" t="str">
        <f t="shared" ca="1" si="90"/>
        <v xml:space="preserve"> </v>
      </c>
      <c r="Z60" s="87" t="str">
        <f t="shared" si="90"/>
        <v>WD</v>
      </c>
      <c r="AA60" s="87" t="str">
        <f t="shared" si="90"/>
        <v>WD</v>
      </c>
      <c r="AB60" s="87" t="str">
        <f t="shared" ca="1" si="90"/>
        <v xml:space="preserve"> </v>
      </c>
      <c r="AC60" s="87" t="str">
        <f t="shared" ca="1" si="90"/>
        <v xml:space="preserve"> </v>
      </c>
      <c r="AD60" s="87" t="str">
        <f t="shared" ca="1" si="90"/>
        <v xml:space="preserve"> </v>
      </c>
      <c r="AE60" s="87" t="str">
        <f t="shared" ca="1" si="90"/>
        <v xml:space="preserve"> </v>
      </c>
      <c r="AF60" s="87" t="str">
        <f t="shared" ca="1" si="90"/>
        <v xml:space="preserve"> </v>
      </c>
      <c r="AG60" s="87" t="str">
        <f t="shared" si="90"/>
        <v>WD</v>
      </c>
      <c r="AH60" s="87" t="str">
        <f t="shared" si="90"/>
        <v>WD</v>
      </c>
      <c r="AI60" s="87" t="str">
        <f t="shared" ca="1" si="90"/>
        <v xml:space="preserve"> </v>
      </c>
      <c r="AJ60" s="87" t="str">
        <f t="shared" ca="1" si="90"/>
        <v xml:space="preserve"> </v>
      </c>
      <c r="AK60" s="87" t="str">
        <f t="shared" ca="1" si="90"/>
        <v xml:space="preserve"> </v>
      </c>
      <c r="AL60" s="87" t="str">
        <f t="shared" ca="1" si="90"/>
        <v xml:space="preserve"> </v>
      </c>
      <c r="AM60" s="87" t="str">
        <f t="shared" ca="1" si="90"/>
        <v xml:space="preserve"> </v>
      </c>
      <c r="AN60" s="87" t="str">
        <f t="shared" si="90"/>
        <v>WD</v>
      </c>
      <c r="AO60" s="87" t="str">
        <f t="shared" ref="AO60:BT60" si="91">IF($C$2=TRUE,IF($F$60="",IF(AND(OR($D$60&lt;=AO$8,$D$60&lt;AP$8),$E$60&gt;=AO$8),$H$60,IF(OR(WEEKDAY(AO$8)=1,WEEKDAY(AO$8)=7),"WD"," ")),IF(AND(OR($D$60&lt;=AO$8,$D$60&lt;AP$8),$F$60&gt;=AO$8),"C",IF(OR(WEEKDAY(AO$8)=1,WEEKDAY(AO$8)=7),"WD"," "))),IF(OR(WEEKDAY(AO$8)=1,WEEKDAY(AO$8)=7),"WD",IF($F$60="",IF(AND(OR($D$60&lt;=AO$8,$D$60&lt;AP$8),$E$60&gt;=AO$8),$H$60," "),IF(AND(OR($D$60&lt;=AO$8,$D$60&lt;AP$8),$F$60&gt;=AO$8),"C"," "))))</f>
        <v>WD</v>
      </c>
      <c r="AP60" s="87" t="str">
        <f t="shared" ca="1" si="91"/>
        <v xml:space="preserve"> </v>
      </c>
      <c r="AQ60" s="87" t="str">
        <f t="shared" ca="1" si="91"/>
        <v xml:space="preserve"> </v>
      </c>
      <c r="AR60" s="87" t="str">
        <f t="shared" ca="1" si="91"/>
        <v xml:space="preserve"> </v>
      </c>
      <c r="AS60" s="87" t="str">
        <f t="shared" ca="1" si="91"/>
        <v xml:space="preserve"> </v>
      </c>
      <c r="AT60" s="87" t="str">
        <f t="shared" ca="1" si="91"/>
        <v xml:space="preserve"> </v>
      </c>
      <c r="AU60" s="87" t="str">
        <f t="shared" si="91"/>
        <v>WD</v>
      </c>
      <c r="AV60" s="87" t="str">
        <f t="shared" si="91"/>
        <v>WD</v>
      </c>
      <c r="AW60" s="87" t="str">
        <f t="shared" ca="1" si="91"/>
        <v xml:space="preserve"> </v>
      </c>
      <c r="AX60" s="87" t="str">
        <f t="shared" ca="1" si="91"/>
        <v xml:space="preserve"> </v>
      </c>
      <c r="AY60" s="87" t="str">
        <f t="shared" ca="1" si="91"/>
        <v xml:space="preserve"> </v>
      </c>
      <c r="AZ60" s="87" t="str">
        <f t="shared" ca="1" si="91"/>
        <v xml:space="preserve"> </v>
      </c>
      <c r="BA60" s="87" t="str">
        <f t="shared" ca="1" si="91"/>
        <v xml:space="preserve"> </v>
      </c>
      <c r="BB60" s="87" t="str">
        <f t="shared" si="91"/>
        <v>WD</v>
      </c>
      <c r="BC60" s="87" t="str">
        <f t="shared" si="91"/>
        <v>WD</v>
      </c>
      <c r="BD60" s="87" t="str">
        <f t="shared" ca="1" si="91"/>
        <v xml:space="preserve"> </v>
      </c>
      <c r="BE60" s="87" t="str">
        <f t="shared" ca="1" si="91"/>
        <v xml:space="preserve"> </v>
      </c>
      <c r="BF60" s="87" t="str">
        <f t="shared" ca="1" si="91"/>
        <v xml:space="preserve"> </v>
      </c>
      <c r="BG60" s="87" t="str">
        <f t="shared" ca="1" si="91"/>
        <v xml:space="preserve"> </v>
      </c>
      <c r="BH60" s="87" t="str">
        <f t="shared" ca="1" si="91"/>
        <v xml:space="preserve"> </v>
      </c>
      <c r="BI60" s="87" t="str">
        <f t="shared" si="91"/>
        <v>WD</v>
      </c>
      <c r="BJ60" s="87" t="str">
        <f t="shared" si="91"/>
        <v>WD</v>
      </c>
      <c r="BK60" s="87" t="str">
        <f t="shared" ca="1" si="91"/>
        <v xml:space="preserve"> </v>
      </c>
      <c r="BL60" s="87" t="str">
        <f t="shared" ca="1" si="91"/>
        <v xml:space="preserve"> </v>
      </c>
      <c r="BM60" s="87" t="str">
        <f t="shared" ca="1" si="91"/>
        <v xml:space="preserve"> </v>
      </c>
      <c r="BN60" s="87" t="str">
        <f t="shared" ca="1" si="91"/>
        <v xml:space="preserve"> </v>
      </c>
      <c r="BO60" s="87" t="str">
        <f t="shared" ca="1" si="91"/>
        <v xml:space="preserve"> </v>
      </c>
      <c r="BP60" s="87" t="str">
        <f t="shared" si="91"/>
        <v>WD</v>
      </c>
      <c r="BQ60" s="87" t="str">
        <f t="shared" si="91"/>
        <v>WD</v>
      </c>
      <c r="BR60" s="87" t="str">
        <f t="shared" ca="1" si="91"/>
        <v xml:space="preserve"> </v>
      </c>
      <c r="BS60" s="87" t="str">
        <f t="shared" ca="1" si="91"/>
        <v xml:space="preserve"> </v>
      </c>
      <c r="BT60" s="87" t="str">
        <f t="shared" ca="1" si="91"/>
        <v xml:space="preserve"> </v>
      </c>
      <c r="BU60" s="87" t="str">
        <f t="shared" ref="BU60:CZ60" ca="1" si="92">IF($C$2=TRUE,IF($F$60="",IF(AND(OR($D$60&lt;=BU$8,$D$60&lt;BV$8),$E$60&gt;=BU$8),$H$60,IF(OR(WEEKDAY(BU$8)=1,WEEKDAY(BU$8)=7),"WD"," ")),IF(AND(OR($D$60&lt;=BU$8,$D$60&lt;BV$8),$F$60&gt;=BU$8),"C",IF(OR(WEEKDAY(BU$8)=1,WEEKDAY(BU$8)=7),"WD"," "))),IF(OR(WEEKDAY(BU$8)=1,WEEKDAY(BU$8)=7),"WD",IF($F$60="",IF(AND(OR($D$60&lt;=BU$8,$D$60&lt;BV$8),$E$60&gt;=BU$8),$H$60," "),IF(AND(OR($D$60&lt;=BU$8,$D$60&lt;BV$8),$F$60&gt;=BU$8),"C"," "))))</f>
        <v xml:space="preserve"> </v>
      </c>
      <c r="BV60" s="87" t="str">
        <f t="shared" ca="1" si="92"/>
        <v xml:space="preserve"> </v>
      </c>
      <c r="BW60" s="87" t="str">
        <f t="shared" si="92"/>
        <v>WD</v>
      </c>
      <c r="BX60" s="87" t="str">
        <f t="shared" si="92"/>
        <v>WD</v>
      </c>
      <c r="BY60" s="87" t="str">
        <f t="shared" ca="1" si="92"/>
        <v xml:space="preserve"> </v>
      </c>
      <c r="BZ60" s="87" t="str">
        <f t="shared" ca="1" si="92"/>
        <v xml:space="preserve"> </v>
      </c>
      <c r="CA60" s="87" t="str">
        <f t="shared" ca="1" si="92"/>
        <v xml:space="preserve"> </v>
      </c>
      <c r="CB60" s="87" t="str">
        <f t="shared" ca="1" si="92"/>
        <v xml:space="preserve"> </v>
      </c>
      <c r="CC60" s="87" t="str">
        <f t="shared" ca="1" si="92"/>
        <v xml:space="preserve"> </v>
      </c>
      <c r="CD60" s="87" t="str">
        <f t="shared" si="92"/>
        <v>WD</v>
      </c>
      <c r="CE60" s="87" t="str">
        <f t="shared" si="92"/>
        <v>WD</v>
      </c>
      <c r="CF60" s="87" t="str">
        <f t="shared" ca="1" si="92"/>
        <v xml:space="preserve"> </v>
      </c>
      <c r="CG60" s="87" t="str">
        <f t="shared" ca="1" si="92"/>
        <v xml:space="preserve"> </v>
      </c>
      <c r="CH60" s="87" t="str">
        <f t="shared" ca="1" si="92"/>
        <v xml:space="preserve"> </v>
      </c>
      <c r="CI60" s="87" t="str">
        <f t="shared" ca="1" si="92"/>
        <v xml:space="preserve"> </v>
      </c>
      <c r="CJ60" s="87" t="str">
        <f t="shared" ca="1" si="92"/>
        <v xml:space="preserve"> </v>
      </c>
      <c r="CK60" s="87" t="str">
        <f t="shared" si="92"/>
        <v>WD</v>
      </c>
      <c r="CL60" s="87" t="str">
        <f t="shared" si="92"/>
        <v>WD</v>
      </c>
      <c r="CM60" s="87" t="str">
        <f t="shared" ca="1" si="92"/>
        <v xml:space="preserve"> </v>
      </c>
      <c r="CN60" s="87" t="str">
        <f t="shared" ca="1" si="92"/>
        <v xml:space="preserve"> </v>
      </c>
      <c r="CO60" s="87" t="str">
        <f t="shared" ca="1" si="92"/>
        <v xml:space="preserve"> </v>
      </c>
      <c r="CP60" s="87" t="str">
        <f t="shared" ca="1" si="92"/>
        <v xml:space="preserve"> </v>
      </c>
      <c r="CQ60" s="87" t="str">
        <f t="shared" ca="1" si="92"/>
        <v xml:space="preserve"> </v>
      </c>
      <c r="CR60" s="87" t="str">
        <f t="shared" si="92"/>
        <v>WD</v>
      </c>
      <c r="CS60" s="87" t="str">
        <f t="shared" si="92"/>
        <v>WD</v>
      </c>
      <c r="CT60" s="87" t="str">
        <f t="shared" ca="1" si="92"/>
        <v xml:space="preserve"> </v>
      </c>
      <c r="CU60" s="87" t="str">
        <f t="shared" ca="1" si="92"/>
        <v xml:space="preserve"> </v>
      </c>
      <c r="CV60" s="87" t="str">
        <f t="shared" ca="1" si="92"/>
        <v xml:space="preserve"> </v>
      </c>
      <c r="CW60" s="87" t="str">
        <f t="shared" ca="1" si="92"/>
        <v xml:space="preserve"> </v>
      </c>
      <c r="CX60" s="87" t="str">
        <f t="shared" ca="1" si="92"/>
        <v xml:space="preserve"> </v>
      </c>
      <c r="CY60" s="87" t="str">
        <f t="shared" si="92"/>
        <v>WD</v>
      </c>
      <c r="CZ60" s="87" t="str">
        <f t="shared" si="92"/>
        <v>WD</v>
      </c>
      <c r="DA60" s="87" t="str">
        <f t="shared" ref="DA60:DZ60" ca="1" si="93">IF($C$2=TRUE,IF($F$60="",IF(AND(OR($D$60&lt;=DA$8,$D$60&lt;DB$8),$E$60&gt;=DA$8),$H$60,IF(OR(WEEKDAY(DA$8)=1,WEEKDAY(DA$8)=7),"WD"," ")),IF(AND(OR($D$60&lt;=DA$8,$D$60&lt;DB$8),$F$60&gt;=DA$8),"C",IF(OR(WEEKDAY(DA$8)=1,WEEKDAY(DA$8)=7),"WD"," "))),IF(OR(WEEKDAY(DA$8)=1,WEEKDAY(DA$8)=7),"WD",IF($F$60="",IF(AND(OR($D$60&lt;=DA$8,$D$60&lt;DB$8),$E$60&gt;=DA$8),$H$60," "),IF(AND(OR($D$60&lt;=DA$8,$D$60&lt;DB$8),$F$60&gt;=DA$8),"C"," "))))</f>
        <v xml:space="preserve"> </v>
      </c>
      <c r="DB60" s="87" t="str">
        <f t="shared" ca="1" si="93"/>
        <v xml:space="preserve"> </v>
      </c>
      <c r="DC60" s="87" t="str">
        <f t="shared" ca="1" si="93"/>
        <v xml:space="preserve"> </v>
      </c>
      <c r="DD60" s="87" t="str">
        <f t="shared" ca="1" si="93"/>
        <v xml:space="preserve"> </v>
      </c>
      <c r="DE60" s="87" t="str">
        <f t="shared" ca="1" si="93"/>
        <v xml:space="preserve"> </v>
      </c>
      <c r="DF60" s="87" t="str">
        <f t="shared" si="93"/>
        <v>WD</v>
      </c>
      <c r="DG60" s="87" t="str">
        <f t="shared" si="93"/>
        <v>WD</v>
      </c>
      <c r="DH60" s="87" t="str">
        <f t="shared" ca="1" si="93"/>
        <v xml:space="preserve"> </v>
      </c>
      <c r="DI60" s="87" t="str">
        <f t="shared" ca="1" si="93"/>
        <v xml:space="preserve"> </v>
      </c>
      <c r="DJ60" s="87" t="str">
        <f t="shared" ca="1" si="93"/>
        <v xml:space="preserve"> </v>
      </c>
      <c r="DK60" s="87" t="str">
        <f t="shared" ca="1" si="93"/>
        <v xml:space="preserve"> </v>
      </c>
      <c r="DL60" s="87" t="str">
        <f t="shared" ca="1" si="93"/>
        <v xml:space="preserve"> </v>
      </c>
      <c r="DM60" s="87" t="str">
        <f t="shared" si="93"/>
        <v>WD</v>
      </c>
      <c r="DN60" s="87" t="str">
        <f t="shared" si="93"/>
        <v>WD</v>
      </c>
      <c r="DO60" s="87" t="str">
        <f t="shared" ca="1" si="93"/>
        <v xml:space="preserve"> </v>
      </c>
      <c r="DP60" s="87" t="str">
        <f t="shared" ca="1" si="93"/>
        <v xml:space="preserve"> </v>
      </c>
      <c r="DQ60" s="87" t="str">
        <f t="shared" ca="1" si="93"/>
        <v xml:space="preserve"> </v>
      </c>
      <c r="DR60" s="87" t="str">
        <f t="shared" ca="1" si="93"/>
        <v xml:space="preserve"> </v>
      </c>
      <c r="DS60" s="87" t="str">
        <f t="shared" ca="1" si="93"/>
        <v xml:space="preserve"> </v>
      </c>
      <c r="DT60" s="87" t="str">
        <f t="shared" si="93"/>
        <v>WD</v>
      </c>
      <c r="DU60" s="87" t="str">
        <f t="shared" si="93"/>
        <v>WD</v>
      </c>
      <c r="DV60" s="87" t="str">
        <f t="shared" ca="1" si="93"/>
        <v xml:space="preserve"> </v>
      </c>
      <c r="DW60" s="87" t="str">
        <f t="shared" ca="1" si="93"/>
        <v xml:space="preserve"> </v>
      </c>
      <c r="DX60" s="87" t="str">
        <f t="shared" ca="1" si="93"/>
        <v xml:space="preserve"> </v>
      </c>
      <c r="DY60" s="87" t="str">
        <f t="shared" ca="1" si="93"/>
        <v xml:space="preserve"> </v>
      </c>
      <c r="DZ60" s="87" t="str">
        <f t="shared" ca="1" si="93"/>
        <v xml:space="preserve"> </v>
      </c>
    </row>
    <row r="61" spans="1:130" s="74" customFormat="1" ht="1.2" customHeight="1" x14ac:dyDescent="0.3">
      <c r="A61" s="96"/>
      <c r="B61" s="96"/>
      <c r="C61" s="96"/>
      <c r="D61" s="97"/>
      <c r="E61" s="97"/>
      <c r="F61" s="97"/>
      <c r="G61" s="98" t="str">
        <f ca="1">IF(AND(G60 = 100%, G62 = 100%), "100%", " ")</f>
        <v xml:space="preserve"> </v>
      </c>
      <c r="H61" s="82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/>
      <c r="CL61" s="87"/>
      <c r="CM61" s="87"/>
      <c r="CN61" s="87"/>
      <c r="CO61" s="87"/>
      <c r="CP61" s="87"/>
      <c r="CQ61" s="87"/>
      <c r="CR61" s="87"/>
      <c r="CS61" s="87"/>
      <c r="CT61" s="87"/>
      <c r="CU61" s="87"/>
      <c r="CV61" s="87"/>
      <c r="CW61" s="87"/>
      <c r="CX61" s="87"/>
      <c r="CY61" s="87"/>
      <c r="CZ61" s="87"/>
      <c r="DA61" s="87"/>
      <c r="DB61" s="87"/>
      <c r="DC61" s="87"/>
      <c r="DD61" s="87"/>
      <c r="DE61" s="87"/>
      <c r="DF61" s="87"/>
      <c r="DG61" s="87"/>
      <c r="DH61" s="87"/>
      <c r="DI61" s="87"/>
      <c r="DJ61" s="87"/>
      <c r="DK61" s="87"/>
      <c r="DL61" s="87"/>
      <c r="DM61" s="87"/>
      <c r="DN61" s="87"/>
      <c r="DO61" s="87"/>
      <c r="DP61" s="87"/>
      <c r="DQ61" s="87"/>
      <c r="DR61" s="87"/>
      <c r="DS61" s="87"/>
      <c r="DT61" s="87"/>
      <c r="DU61" s="87"/>
      <c r="DV61" s="87"/>
      <c r="DW61" s="87"/>
      <c r="DX61" s="87"/>
      <c r="DY61" s="87"/>
      <c r="DZ61" s="87"/>
    </row>
    <row r="62" spans="1:130" x14ac:dyDescent="0.3">
      <c r="A62" s="96" t="str">
        <f ca="1">IF(OFFSET(Actions!B1,27,0)  = "","", OFFSET(Actions!B1,27,0) )</f>
        <v/>
      </c>
      <c r="B62" s="96" t="str">
        <f ca="1">IF(OFFSET(Actions!H1,27,0) = "","", OFFSET(Actions!H1,27,0))</f>
        <v/>
      </c>
      <c r="C62" s="96" t="str">
        <f ca="1">IF(OFFSET(Actions!C1,27,0)  = "","", OFFSET(Actions!C1,27,0) )</f>
        <v/>
      </c>
      <c r="D62" s="97" t="str">
        <f ca="1">IF(OFFSET(Actions!I$1,27,0) = 0/1/1900,"",IFERROR(DATEVALUE(MID(OFFSET(Actions!I$1,27,0), 5,8 )), OFFSET(Actions!I$1,27,0)))</f>
        <v/>
      </c>
      <c r="E62" s="97" t="str">
        <f ca="1">IF(OFFSET(Actions!J$1,27,0) = 0/1/1900,"",IFERROR(DATEVALUE(MID(OFFSET(Actions!J$1,27,0), 5,8 )), OFFSET(Actions!J$1,27,0)))</f>
        <v/>
      </c>
      <c r="F62" s="97" t="str">
        <f ca="1">IF(OFFSET(Actions!K$1,27,0) = 0/1/1900,"",IFERROR(DATEVALUE(MID(OFFSET(Actions!K$1,27,0), 5,8 )), OFFSET(Actions!K$1,27,0)))</f>
        <v/>
      </c>
      <c r="G62" s="98" t="str">
        <f ca="1">IF(OFFSET(Actions!G1,27,0)  = "","", OFFSET(Actions!G1,27,0) )</f>
        <v/>
      </c>
      <c r="H62" s="82" t="str">
        <f ca="1">IF(OFFSET(Actions!E1,27,0)  = "","", OFFSET(Actions!E1,27,0) )</f>
        <v/>
      </c>
      <c r="I62" s="87" t="str">
        <f t="shared" ref="I62:AN62" ca="1" si="94">IF($C$2=TRUE,IF($F$62="",IF(AND(OR($D$62&lt;=I$8,$D$62&lt;J$8),$E$62&gt;=I$8),$H$62,IF(OR(WEEKDAY(I$8)=1,WEEKDAY(I$8)=7),"WD"," ")),IF(AND(OR($D$62&lt;=I$8,$D$62&lt;J$8),$F$62&gt;=I$8),"C",IF(OR(WEEKDAY(I$8)=1,WEEKDAY(I$8)=7),"WD"," "))),IF(OR(WEEKDAY(I$8)=1,WEEKDAY(I$8)=7),"WD",IF($F$62="",IF(AND(OR($D$62&lt;=I$8,$D$62&lt;J$8),$E$62&gt;=I$8),$H$62," "),IF(AND(OR($D$62&lt;=I$8,$D$62&lt;J$8),$F$62&gt;=I$8),"C"," "))))</f>
        <v xml:space="preserve"> </v>
      </c>
      <c r="J62" s="87" t="str">
        <f t="shared" ca="1" si="94"/>
        <v xml:space="preserve"> </v>
      </c>
      <c r="K62" s="87" t="str">
        <f t="shared" ca="1" si="94"/>
        <v xml:space="preserve"> </v>
      </c>
      <c r="L62" s="87" t="str">
        <f t="shared" si="94"/>
        <v>WD</v>
      </c>
      <c r="M62" s="87" t="str">
        <f t="shared" si="94"/>
        <v>WD</v>
      </c>
      <c r="N62" s="87" t="str">
        <f t="shared" ca="1" si="94"/>
        <v xml:space="preserve"> </v>
      </c>
      <c r="O62" s="87" t="str">
        <f t="shared" ca="1" si="94"/>
        <v xml:space="preserve"> </v>
      </c>
      <c r="P62" s="87" t="str">
        <f t="shared" ca="1" si="94"/>
        <v xml:space="preserve"> </v>
      </c>
      <c r="Q62" s="87" t="str">
        <f t="shared" ca="1" si="94"/>
        <v xml:space="preserve"> </v>
      </c>
      <c r="R62" s="87" t="str">
        <f t="shared" ca="1" si="94"/>
        <v xml:space="preserve"> </v>
      </c>
      <c r="S62" s="87" t="str">
        <f t="shared" si="94"/>
        <v>WD</v>
      </c>
      <c r="T62" s="87" t="str">
        <f t="shared" si="94"/>
        <v>WD</v>
      </c>
      <c r="U62" s="87" t="str">
        <f t="shared" ca="1" si="94"/>
        <v xml:space="preserve"> </v>
      </c>
      <c r="V62" s="87" t="str">
        <f t="shared" ca="1" si="94"/>
        <v xml:space="preserve"> </v>
      </c>
      <c r="W62" s="87" t="str">
        <f t="shared" ca="1" si="94"/>
        <v xml:space="preserve"> </v>
      </c>
      <c r="X62" s="87" t="str">
        <f t="shared" ca="1" si="94"/>
        <v xml:space="preserve"> </v>
      </c>
      <c r="Y62" s="87" t="str">
        <f t="shared" ca="1" si="94"/>
        <v xml:space="preserve"> </v>
      </c>
      <c r="Z62" s="87" t="str">
        <f t="shared" si="94"/>
        <v>WD</v>
      </c>
      <c r="AA62" s="87" t="str">
        <f t="shared" si="94"/>
        <v>WD</v>
      </c>
      <c r="AB62" s="87" t="str">
        <f t="shared" ca="1" si="94"/>
        <v xml:space="preserve"> </v>
      </c>
      <c r="AC62" s="87" t="str">
        <f t="shared" ca="1" si="94"/>
        <v xml:space="preserve"> </v>
      </c>
      <c r="AD62" s="87" t="str">
        <f t="shared" ca="1" si="94"/>
        <v xml:space="preserve"> </v>
      </c>
      <c r="AE62" s="87" t="str">
        <f t="shared" ca="1" si="94"/>
        <v xml:space="preserve"> </v>
      </c>
      <c r="AF62" s="87" t="str">
        <f t="shared" ca="1" si="94"/>
        <v xml:space="preserve"> </v>
      </c>
      <c r="AG62" s="87" t="str">
        <f t="shared" si="94"/>
        <v>WD</v>
      </c>
      <c r="AH62" s="87" t="str">
        <f t="shared" si="94"/>
        <v>WD</v>
      </c>
      <c r="AI62" s="87" t="str">
        <f t="shared" ca="1" si="94"/>
        <v xml:space="preserve"> </v>
      </c>
      <c r="AJ62" s="87" t="str">
        <f t="shared" ca="1" si="94"/>
        <v xml:space="preserve"> </v>
      </c>
      <c r="AK62" s="87" t="str">
        <f t="shared" ca="1" si="94"/>
        <v xml:space="preserve"> </v>
      </c>
      <c r="AL62" s="87" t="str">
        <f t="shared" ca="1" si="94"/>
        <v xml:space="preserve"> </v>
      </c>
      <c r="AM62" s="87" t="str">
        <f t="shared" ca="1" si="94"/>
        <v xml:space="preserve"> </v>
      </c>
      <c r="AN62" s="87" t="str">
        <f t="shared" si="94"/>
        <v>WD</v>
      </c>
      <c r="AO62" s="87" t="str">
        <f t="shared" ref="AO62:BT62" si="95">IF($C$2=TRUE,IF($F$62="",IF(AND(OR($D$62&lt;=AO$8,$D$62&lt;AP$8),$E$62&gt;=AO$8),$H$62,IF(OR(WEEKDAY(AO$8)=1,WEEKDAY(AO$8)=7),"WD"," ")),IF(AND(OR($D$62&lt;=AO$8,$D$62&lt;AP$8),$F$62&gt;=AO$8),"C",IF(OR(WEEKDAY(AO$8)=1,WEEKDAY(AO$8)=7),"WD"," "))),IF(OR(WEEKDAY(AO$8)=1,WEEKDAY(AO$8)=7),"WD",IF($F$62="",IF(AND(OR($D$62&lt;=AO$8,$D$62&lt;AP$8),$E$62&gt;=AO$8),$H$62," "),IF(AND(OR($D$62&lt;=AO$8,$D$62&lt;AP$8),$F$62&gt;=AO$8),"C"," "))))</f>
        <v>WD</v>
      </c>
      <c r="AP62" s="87" t="str">
        <f t="shared" ca="1" si="95"/>
        <v xml:space="preserve"> </v>
      </c>
      <c r="AQ62" s="87" t="str">
        <f t="shared" ca="1" si="95"/>
        <v xml:space="preserve"> </v>
      </c>
      <c r="AR62" s="87" t="str">
        <f t="shared" ca="1" si="95"/>
        <v xml:space="preserve"> </v>
      </c>
      <c r="AS62" s="87" t="str">
        <f t="shared" ca="1" si="95"/>
        <v xml:space="preserve"> </v>
      </c>
      <c r="AT62" s="87" t="str">
        <f t="shared" ca="1" si="95"/>
        <v xml:space="preserve"> </v>
      </c>
      <c r="AU62" s="87" t="str">
        <f t="shared" si="95"/>
        <v>WD</v>
      </c>
      <c r="AV62" s="87" t="str">
        <f t="shared" si="95"/>
        <v>WD</v>
      </c>
      <c r="AW62" s="87" t="str">
        <f t="shared" ca="1" si="95"/>
        <v xml:space="preserve"> </v>
      </c>
      <c r="AX62" s="87" t="str">
        <f t="shared" ca="1" si="95"/>
        <v xml:space="preserve"> </v>
      </c>
      <c r="AY62" s="87" t="str">
        <f t="shared" ca="1" si="95"/>
        <v xml:space="preserve"> </v>
      </c>
      <c r="AZ62" s="87" t="str">
        <f t="shared" ca="1" si="95"/>
        <v xml:space="preserve"> </v>
      </c>
      <c r="BA62" s="87" t="str">
        <f t="shared" ca="1" si="95"/>
        <v xml:space="preserve"> </v>
      </c>
      <c r="BB62" s="87" t="str">
        <f t="shared" si="95"/>
        <v>WD</v>
      </c>
      <c r="BC62" s="87" t="str">
        <f t="shared" si="95"/>
        <v>WD</v>
      </c>
      <c r="BD62" s="87" t="str">
        <f t="shared" ca="1" si="95"/>
        <v xml:space="preserve"> </v>
      </c>
      <c r="BE62" s="87" t="str">
        <f t="shared" ca="1" si="95"/>
        <v xml:space="preserve"> </v>
      </c>
      <c r="BF62" s="87" t="str">
        <f t="shared" ca="1" si="95"/>
        <v xml:space="preserve"> </v>
      </c>
      <c r="BG62" s="87" t="str">
        <f t="shared" ca="1" si="95"/>
        <v xml:space="preserve"> </v>
      </c>
      <c r="BH62" s="87" t="str">
        <f t="shared" ca="1" si="95"/>
        <v xml:space="preserve"> </v>
      </c>
      <c r="BI62" s="87" t="str">
        <f t="shared" si="95"/>
        <v>WD</v>
      </c>
      <c r="BJ62" s="87" t="str">
        <f t="shared" si="95"/>
        <v>WD</v>
      </c>
      <c r="BK62" s="87" t="str">
        <f t="shared" ca="1" si="95"/>
        <v xml:space="preserve"> </v>
      </c>
      <c r="BL62" s="87" t="str">
        <f t="shared" ca="1" si="95"/>
        <v xml:space="preserve"> </v>
      </c>
      <c r="BM62" s="87" t="str">
        <f t="shared" ca="1" si="95"/>
        <v xml:space="preserve"> </v>
      </c>
      <c r="BN62" s="87" t="str">
        <f t="shared" ca="1" si="95"/>
        <v xml:space="preserve"> </v>
      </c>
      <c r="BO62" s="87" t="str">
        <f t="shared" ca="1" si="95"/>
        <v xml:space="preserve"> </v>
      </c>
      <c r="BP62" s="87" t="str">
        <f t="shared" si="95"/>
        <v>WD</v>
      </c>
      <c r="BQ62" s="87" t="str">
        <f t="shared" si="95"/>
        <v>WD</v>
      </c>
      <c r="BR62" s="87" t="str">
        <f t="shared" ca="1" si="95"/>
        <v xml:space="preserve"> </v>
      </c>
      <c r="BS62" s="87" t="str">
        <f t="shared" ca="1" si="95"/>
        <v xml:space="preserve"> </v>
      </c>
      <c r="BT62" s="87" t="str">
        <f t="shared" ca="1" si="95"/>
        <v xml:space="preserve"> </v>
      </c>
      <c r="BU62" s="87" t="str">
        <f t="shared" ref="BU62:CZ62" ca="1" si="96">IF($C$2=TRUE,IF($F$62="",IF(AND(OR($D$62&lt;=BU$8,$D$62&lt;BV$8),$E$62&gt;=BU$8),$H$62,IF(OR(WEEKDAY(BU$8)=1,WEEKDAY(BU$8)=7),"WD"," ")),IF(AND(OR($D$62&lt;=BU$8,$D$62&lt;BV$8),$F$62&gt;=BU$8),"C",IF(OR(WEEKDAY(BU$8)=1,WEEKDAY(BU$8)=7),"WD"," "))),IF(OR(WEEKDAY(BU$8)=1,WEEKDAY(BU$8)=7),"WD",IF($F$62="",IF(AND(OR($D$62&lt;=BU$8,$D$62&lt;BV$8),$E$62&gt;=BU$8),$H$62," "),IF(AND(OR($D$62&lt;=BU$8,$D$62&lt;BV$8),$F$62&gt;=BU$8),"C"," "))))</f>
        <v xml:space="preserve"> </v>
      </c>
      <c r="BV62" s="87" t="str">
        <f t="shared" ca="1" si="96"/>
        <v xml:space="preserve"> </v>
      </c>
      <c r="BW62" s="87" t="str">
        <f t="shared" si="96"/>
        <v>WD</v>
      </c>
      <c r="BX62" s="87" t="str">
        <f t="shared" si="96"/>
        <v>WD</v>
      </c>
      <c r="BY62" s="87" t="str">
        <f t="shared" ca="1" si="96"/>
        <v xml:space="preserve"> </v>
      </c>
      <c r="BZ62" s="87" t="str">
        <f t="shared" ca="1" si="96"/>
        <v xml:space="preserve"> </v>
      </c>
      <c r="CA62" s="87" t="str">
        <f t="shared" ca="1" si="96"/>
        <v xml:space="preserve"> </v>
      </c>
      <c r="CB62" s="87" t="str">
        <f t="shared" ca="1" si="96"/>
        <v xml:space="preserve"> </v>
      </c>
      <c r="CC62" s="87" t="str">
        <f t="shared" ca="1" si="96"/>
        <v xml:space="preserve"> </v>
      </c>
      <c r="CD62" s="87" t="str">
        <f t="shared" si="96"/>
        <v>WD</v>
      </c>
      <c r="CE62" s="87" t="str">
        <f t="shared" si="96"/>
        <v>WD</v>
      </c>
      <c r="CF62" s="87" t="str">
        <f t="shared" ca="1" si="96"/>
        <v xml:space="preserve"> </v>
      </c>
      <c r="CG62" s="87" t="str">
        <f t="shared" ca="1" si="96"/>
        <v xml:space="preserve"> </v>
      </c>
      <c r="CH62" s="87" t="str">
        <f t="shared" ca="1" si="96"/>
        <v xml:space="preserve"> </v>
      </c>
      <c r="CI62" s="87" t="str">
        <f t="shared" ca="1" si="96"/>
        <v xml:space="preserve"> </v>
      </c>
      <c r="CJ62" s="87" t="str">
        <f t="shared" ca="1" si="96"/>
        <v xml:space="preserve"> </v>
      </c>
      <c r="CK62" s="87" t="str">
        <f t="shared" si="96"/>
        <v>WD</v>
      </c>
      <c r="CL62" s="87" t="str">
        <f t="shared" si="96"/>
        <v>WD</v>
      </c>
      <c r="CM62" s="87" t="str">
        <f t="shared" ca="1" si="96"/>
        <v xml:space="preserve"> </v>
      </c>
      <c r="CN62" s="87" t="str">
        <f t="shared" ca="1" si="96"/>
        <v xml:space="preserve"> </v>
      </c>
      <c r="CO62" s="87" t="str">
        <f t="shared" ca="1" si="96"/>
        <v xml:space="preserve"> </v>
      </c>
      <c r="CP62" s="87" t="str">
        <f t="shared" ca="1" si="96"/>
        <v xml:space="preserve"> </v>
      </c>
      <c r="CQ62" s="87" t="str">
        <f t="shared" ca="1" si="96"/>
        <v xml:space="preserve"> </v>
      </c>
      <c r="CR62" s="87" t="str">
        <f t="shared" si="96"/>
        <v>WD</v>
      </c>
      <c r="CS62" s="87" t="str">
        <f t="shared" si="96"/>
        <v>WD</v>
      </c>
      <c r="CT62" s="87" t="str">
        <f t="shared" ca="1" si="96"/>
        <v xml:space="preserve"> </v>
      </c>
      <c r="CU62" s="87" t="str">
        <f t="shared" ca="1" si="96"/>
        <v xml:space="preserve"> </v>
      </c>
      <c r="CV62" s="87" t="str">
        <f t="shared" ca="1" si="96"/>
        <v xml:space="preserve"> </v>
      </c>
      <c r="CW62" s="87" t="str">
        <f t="shared" ca="1" si="96"/>
        <v xml:space="preserve"> </v>
      </c>
      <c r="CX62" s="87" t="str">
        <f t="shared" ca="1" si="96"/>
        <v xml:space="preserve"> </v>
      </c>
      <c r="CY62" s="87" t="str">
        <f t="shared" si="96"/>
        <v>WD</v>
      </c>
      <c r="CZ62" s="87" t="str">
        <f t="shared" si="96"/>
        <v>WD</v>
      </c>
      <c r="DA62" s="87" t="str">
        <f t="shared" ref="DA62:DZ62" ca="1" si="97">IF($C$2=TRUE,IF($F$62="",IF(AND(OR($D$62&lt;=DA$8,$D$62&lt;DB$8),$E$62&gt;=DA$8),$H$62,IF(OR(WEEKDAY(DA$8)=1,WEEKDAY(DA$8)=7),"WD"," ")),IF(AND(OR($D$62&lt;=DA$8,$D$62&lt;DB$8),$F$62&gt;=DA$8),"C",IF(OR(WEEKDAY(DA$8)=1,WEEKDAY(DA$8)=7),"WD"," "))),IF(OR(WEEKDAY(DA$8)=1,WEEKDAY(DA$8)=7),"WD",IF($F$62="",IF(AND(OR($D$62&lt;=DA$8,$D$62&lt;DB$8),$E$62&gt;=DA$8),$H$62," "),IF(AND(OR($D$62&lt;=DA$8,$D$62&lt;DB$8),$F$62&gt;=DA$8),"C"," "))))</f>
        <v xml:space="preserve"> </v>
      </c>
      <c r="DB62" s="87" t="str">
        <f t="shared" ca="1" si="97"/>
        <v xml:space="preserve"> </v>
      </c>
      <c r="DC62" s="87" t="str">
        <f t="shared" ca="1" si="97"/>
        <v xml:space="preserve"> </v>
      </c>
      <c r="DD62" s="87" t="str">
        <f t="shared" ca="1" si="97"/>
        <v xml:space="preserve"> </v>
      </c>
      <c r="DE62" s="87" t="str">
        <f t="shared" ca="1" si="97"/>
        <v xml:space="preserve"> </v>
      </c>
      <c r="DF62" s="87" t="str">
        <f t="shared" si="97"/>
        <v>WD</v>
      </c>
      <c r="DG62" s="87" t="str">
        <f t="shared" si="97"/>
        <v>WD</v>
      </c>
      <c r="DH62" s="87" t="str">
        <f t="shared" ca="1" si="97"/>
        <v xml:space="preserve"> </v>
      </c>
      <c r="DI62" s="87" t="str">
        <f t="shared" ca="1" si="97"/>
        <v xml:space="preserve"> </v>
      </c>
      <c r="DJ62" s="87" t="str">
        <f t="shared" ca="1" si="97"/>
        <v xml:space="preserve"> </v>
      </c>
      <c r="DK62" s="87" t="str">
        <f t="shared" ca="1" si="97"/>
        <v xml:space="preserve"> </v>
      </c>
      <c r="DL62" s="87" t="str">
        <f t="shared" ca="1" si="97"/>
        <v xml:space="preserve"> </v>
      </c>
      <c r="DM62" s="87" t="str">
        <f t="shared" si="97"/>
        <v>WD</v>
      </c>
      <c r="DN62" s="87" t="str">
        <f t="shared" si="97"/>
        <v>WD</v>
      </c>
      <c r="DO62" s="87" t="str">
        <f t="shared" ca="1" si="97"/>
        <v xml:space="preserve"> </v>
      </c>
      <c r="DP62" s="87" t="str">
        <f t="shared" ca="1" si="97"/>
        <v xml:space="preserve"> </v>
      </c>
      <c r="DQ62" s="87" t="str">
        <f t="shared" ca="1" si="97"/>
        <v xml:space="preserve"> </v>
      </c>
      <c r="DR62" s="87" t="str">
        <f t="shared" ca="1" si="97"/>
        <v xml:space="preserve"> </v>
      </c>
      <c r="DS62" s="87" t="str">
        <f t="shared" ca="1" si="97"/>
        <v xml:space="preserve"> </v>
      </c>
      <c r="DT62" s="87" t="str">
        <f t="shared" si="97"/>
        <v>WD</v>
      </c>
      <c r="DU62" s="87" t="str">
        <f t="shared" si="97"/>
        <v>WD</v>
      </c>
      <c r="DV62" s="87" t="str">
        <f t="shared" ca="1" si="97"/>
        <v xml:space="preserve"> </v>
      </c>
      <c r="DW62" s="87" t="str">
        <f t="shared" ca="1" si="97"/>
        <v xml:space="preserve"> </v>
      </c>
      <c r="DX62" s="87" t="str">
        <f t="shared" ca="1" si="97"/>
        <v xml:space="preserve"> </v>
      </c>
      <c r="DY62" s="87" t="str">
        <f t="shared" ca="1" si="97"/>
        <v xml:space="preserve"> </v>
      </c>
      <c r="DZ62" s="87" t="str">
        <f t="shared" ca="1" si="97"/>
        <v xml:space="preserve"> </v>
      </c>
    </row>
    <row r="63" spans="1:130" s="74" customFormat="1" ht="1.2" customHeight="1" x14ac:dyDescent="0.3">
      <c r="A63" s="96"/>
      <c r="B63" s="96"/>
      <c r="C63" s="96"/>
      <c r="D63" s="97"/>
      <c r="E63" s="97"/>
      <c r="F63" s="97"/>
      <c r="G63" s="98" t="str">
        <f ca="1">IF(AND(G62 = 100%, G64 = 100%), "100%", " ")</f>
        <v xml:space="preserve"> </v>
      </c>
      <c r="H63" s="82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DR63" s="87"/>
      <c r="DS63" s="87"/>
      <c r="DT63" s="87"/>
      <c r="DU63" s="87"/>
      <c r="DV63" s="87"/>
      <c r="DW63" s="87"/>
      <c r="DX63" s="87"/>
      <c r="DY63" s="87"/>
      <c r="DZ63" s="87"/>
    </row>
    <row r="64" spans="1:130" x14ac:dyDescent="0.3">
      <c r="A64" s="96" t="str">
        <f ca="1">IF(OFFSET(Actions!B1,28,0)  = "","", OFFSET(Actions!B1,28,0) )</f>
        <v/>
      </c>
      <c r="B64" s="96" t="str">
        <f ca="1">IF(OFFSET(Actions!H1,28,0) = "","", OFFSET(Actions!H1,28,0))</f>
        <v/>
      </c>
      <c r="C64" s="96" t="str">
        <f ca="1">IF(OFFSET(Actions!C1,28,0)  = "","", OFFSET(Actions!C1,28,0) )</f>
        <v/>
      </c>
      <c r="D64" s="97" t="str">
        <f ca="1">IF(OFFSET(Actions!I$1,28,0) = 0/1/1900,"",IFERROR(DATEVALUE(MID(OFFSET(Actions!I$1,28,0), 5,8 )), OFFSET(Actions!I$1,28,0)))</f>
        <v/>
      </c>
      <c r="E64" s="97" t="str">
        <f ca="1">IF(OFFSET(Actions!J$1,28,0) = 0/1/1900,"",IFERROR(DATEVALUE(MID(OFFSET(Actions!J$1,28,0), 5,8 )), OFFSET(Actions!J$1,28,0)))</f>
        <v/>
      </c>
      <c r="F64" s="97" t="str">
        <f ca="1">IF(OFFSET(Actions!K$1,28,0) = 0/1/1900,"",IFERROR(DATEVALUE(MID(OFFSET(Actions!K$1,28,0), 5,8 )), OFFSET(Actions!K$1,28,0)))</f>
        <v/>
      </c>
      <c r="G64" s="98" t="str">
        <f ca="1">IF(OFFSET(Actions!G1,28,0)  = "","", OFFSET(Actions!G1,28,0) )</f>
        <v/>
      </c>
      <c r="H64" s="82" t="str">
        <f ca="1">IF(OFFSET(Actions!E1,28,0)  = "","", OFFSET(Actions!E1,28,0) )</f>
        <v/>
      </c>
      <c r="I64" s="87" t="str">
        <f t="shared" ref="I64:AN64" ca="1" si="98">IF($C$2=TRUE,IF($F$64="",IF(AND(OR($D$64&lt;=I$8,$D$64&lt;J$8),$E$64&gt;=I$8),$H$64,IF(OR(WEEKDAY(I$8)=1,WEEKDAY(I$8)=7),"WD"," ")),IF(AND(OR($D$64&lt;=I$8,$D$64&lt;J$8),$F$64&gt;=I$8),"C",IF(OR(WEEKDAY(I$8)=1,WEEKDAY(I$8)=7),"WD"," "))),IF(OR(WEEKDAY(I$8)=1,WEEKDAY(I$8)=7),"WD",IF($F$64="",IF(AND(OR($D$64&lt;=I$8,$D$64&lt;J$8),$E$64&gt;=I$8),$H$64," "),IF(AND(OR($D$64&lt;=I$8,$D$64&lt;J$8),$F$64&gt;=I$8),"C"," "))))</f>
        <v xml:space="preserve"> </v>
      </c>
      <c r="J64" s="87" t="str">
        <f t="shared" ca="1" si="98"/>
        <v xml:space="preserve"> </v>
      </c>
      <c r="K64" s="87" t="str">
        <f t="shared" ca="1" si="98"/>
        <v xml:space="preserve"> </v>
      </c>
      <c r="L64" s="87" t="str">
        <f t="shared" si="98"/>
        <v>WD</v>
      </c>
      <c r="M64" s="87" t="str">
        <f t="shared" si="98"/>
        <v>WD</v>
      </c>
      <c r="N64" s="87" t="str">
        <f t="shared" ca="1" si="98"/>
        <v xml:space="preserve"> </v>
      </c>
      <c r="O64" s="87" t="str">
        <f t="shared" ca="1" si="98"/>
        <v xml:space="preserve"> </v>
      </c>
      <c r="P64" s="87" t="str">
        <f t="shared" ca="1" si="98"/>
        <v xml:space="preserve"> </v>
      </c>
      <c r="Q64" s="87" t="str">
        <f t="shared" ca="1" si="98"/>
        <v xml:space="preserve"> </v>
      </c>
      <c r="R64" s="87" t="str">
        <f t="shared" ca="1" si="98"/>
        <v xml:space="preserve"> </v>
      </c>
      <c r="S64" s="87" t="str">
        <f t="shared" si="98"/>
        <v>WD</v>
      </c>
      <c r="T64" s="87" t="str">
        <f t="shared" si="98"/>
        <v>WD</v>
      </c>
      <c r="U64" s="87" t="str">
        <f t="shared" ca="1" si="98"/>
        <v xml:space="preserve"> </v>
      </c>
      <c r="V64" s="87" t="str">
        <f t="shared" ca="1" si="98"/>
        <v xml:space="preserve"> </v>
      </c>
      <c r="W64" s="87" t="str">
        <f t="shared" ca="1" si="98"/>
        <v xml:space="preserve"> </v>
      </c>
      <c r="X64" s="87" t="str">
        <f t="shared" ca="1" si="98"/>
        <v xml:space="preserve"> </v>
      </c>
      <c r="Y64" s="87" t="str">
        <f t="shared" ca="1" si="98"/>
        <v xml:space="preserve"> </v>
      </c>
      <c r="Z64" s="87" t="str">
        <f t="shared" si="98"/>
        <v>WD</v>
      </c>
      <c r="AA64" s="87" t="str">
        <f t="shared" si="98"/>
        <v>WD</v>
      </c>
      <c r="AB64" s="87" t="str">
        <f t="shared" ca="1" si="98"/>
        <v xml:space="preserve"> </v>
      </c>
      <c r="AC64" s="87" t="str">
        <f t="shared" ca="1" si="98"/>
        <v xml:space="preserve"> </v>
      </c>
      <c r="AD64" s="87" t="str">
        <f t="shared" ca="1" si="98"/>
        <v xml:space="preserve"> </v>
      </c>
      <c r="AE64" s="87" t="str">
        <f t="shared" ca="1" si="98"/>
        <v xml:space="preserve"> </v>
      </c>
      <c r="AF64" s="87" t="str">
        <f t="shared" ca="1" si="98"/>
        <v xml:space="preserve"> </v>
      </c>
      <c r="AG64" s="87" t="str">
        <f t="shared" si="98"/>
        <v>WD</v>
      </c>
      <c r="AH64" s="87" t="str">
        <f t="shared" si="98"/>
        <v>WD</v>
      </c>
      <c r="AI64" s="87" t="str">
        <f t="shared" ca="1" si="98"/>
        <v xml:space="preserve"> </v>
      </c>
      <c r="AJ64" s="87" t="str">
        <f t="shared" ca="1" si="98"/>
        <v xml:space="preserve"> </v>
      </c>
      <c r="AK64" s="87" t="str">
        <f t="shared" ca="1" si="98"/>
        <v xml:space="preserve"> </v>
      </c>
      <c r="AL64" s="87" t="str">
        <f t="shared" ca="1" si="98"/>
        <v xml:space="preserve"> </v>
      </c>
      <c r="AM64" s="87" t="str">
        <f t="shared" ca="1" si="98"/>
        <v xml:space="preserve"> </v>
      </c>
      <c r="AN64" s="87" t="str">
        <f t="shared" si="98"/>
        <v>WD</v>
      </c>
      <c r="AO64" s="87" t="str">
        <f t="shared" ref="AO64:BT64" si="99">IF($C$2=TRUE,IF($F$64="",IF(AND(OR($D$64&lt;=AO$8,$D$64&lt;AP$8),$E$64&gt;=AO$8),$H$64,IF(OR(WEEKDAY(AO$8)=1,WEEKDAY(AO$8)=7),"WD"," ")),IF(AND(OR($D$64&lt;=AO$8,$D$64&lt;AP$8),$F$64&gt;=AO$8),"C",IF(OR(WEEKDAY(AO$8)=1,WEEKDAY(AO$8)=7),"WD"," "))),IF(OR(WEEKDAY(AO$8)=1,WEEKDAY(AO$8)=7),"WD",IF($F$64="",IF(AND(OR($D$64&lt;=AO$8,$D$64&lt;AP$8),$E$64&gt;=AO$8),$H$64," "),IF(AND(OR($D$64&lt;=AO$8,$D$64&lt;AP$8),$F$64&gt;=AO$8),"C"," "))))</f>
        <v>WD</v>
      </c>
      <c r="AP64" s="87" t="str">
        <f t="shared" ca="1" si="99"/>
        <v xml:space="preserve"> </v>
      </c>
      <c r="AQ64" s="87" t="str">
        <f t="shared" ca="1" si="99"/>
        <v xml:space="preserve"> </v>
      </c>
      <c r="AR64" s="87" t="str">
        <f t="shared" ca="1" si="99"/>
        <v xml:space="preserve"> </v>
      </c>
      <c r="AS64" s="87" t="str">
        <f t="shared" ca="1" si="99"/>
        <v xml:space="preserve"> </v>
      </c>
      <c r="AT64" s="87" t="str">
        <f t="shared" ca="1" si="99"/>
        <v xml:space="preserve"> </v>
      </c>
      <c r="AU64" s="87" t="str">
        <f t="shared" si="99"/>
        <v>WD</v>
      </c>
      <c r="AV64" s="87" t="str">
        <f t="shared" si="99"/>
        <v>WD</v>
      </c>
      <c r="AW64" s="87" t="str">
        <f t="shared" ca="1" si="99"/>
        <v xml:space="preserve"> </v>
      </c>
      <c r="AX64" s="87" t="str">
        <f t="shared" ca="1" si="99"/>
        <v xml:space="preserve"> </v>
      </c>
      <c r="AY64" s="87" t="str">
        <f t="shared" ca="1" si="99"/>
        <v xml:space="preserve"> </v>
      </c>
      <c r="AZ64" s="87" t="str">
        <f t="shared" ca="1" si="99"/>
        <v xml:space="preserve"> </v>
      </c>
      <c r="BA64" s="87" t="str">
        <f t="shared" ca="1" si="99"/>
        <v xml:space="preserve"> </v>
      </c>
      <c r="BB64" s="87" t="str">
        <f t="shared" si="99"/>
        <v>WD</v>
      </c>
      <c r="BC64" s="87" t="str">
        <f t="shared" si="99"/>
        <v>WD</v>
      </c>
      <c r="BD64" s="87" t="str">
        <f t="shared" ca="1" si="99"/>
        <v xml:space="preserve"> </v>
      </c>
      <c r="BE64" s="87" t="str">
        <f t="shared" ca="1" si="99"/>
        <v xml:space="preserve"> </v>
      </c>
      <c r="BF64" s="87" t="str">
        <f t="shared" ca="1" si="99"/>
        <v xml:space="preserve"> </v>
      </c>
      <c r="BG64" s="87" t="str">
        <f t="shared" ca="1" si="99"/>
        <v xml:space="preserve"> </v>
      </c>
      <c r="BH64" s="87" t="str">
        <f t="shared" ca="1" si="99"/>
        <v xml:space="preserve"> </v>
      </c>
      <c r="BI64" s="87" t="str">
        <f t="shared" si="99"/>
        <v>WD</v>
      </c>
      <c r="BJ64" s="87" t="str">
        <f t="shared" si="99"/>
        <v>WD</v>
      </c>
      <c r="BK64" s="87" t="str">
        <f t="shared" ca="1" si="99"/>
        <v xml:space="preserve"> </v>
      </c>
      <c r="BL64" s="87" t="str">
        <f t="shared" ca="1" si="99"/>
        <v xml:space="preserve"> </v>
      </c>
      <c r="BM64" s="87" t="str">
        <f t="shared" ca="1" si="99"/>
        <v xml:space="preserve"> </v>
      </c>
      <c r="BN64" s="87" t="str">
        <f t="shared" ca="1" si="99"/>
        <v xml:space="preserve"> </v>
      </c>
      <c r="BO64" s="87" t="str">
        <f t="shared" ca="1" si="99"/>
        <v xml:space="preserve"> </v>
      </c>
      <c r="BP64" s="87" t="str">
        <f t="shared" si="99"/>
        <v>WD</v>
      </c>
      <c r="BQ64" s="87" t="str">
        <f t="shared" si="99"/>
        <v>WD</v>
      </c>
      <c r="BR64" s="87" t="str">
        <f t="shared" ca="1" si="99"/>
        <v xml:space="preserve"> </v>
      </c>
      <c r="BS64" s="87" t="str">
        <f t="shared" ca="1" si="99"/>
        <v xml:space="preserve"> </v>
      </c>
      <c r="BT64" s="87" t="str">
        <f t="shared" ca="1" si="99"/>
        <v xml:space="preserve"> </v>
      </c>
      <c r="BU64" s="87" t="str">
        <f t="shared" ref="BU64:CZ64" ca="1" si="100">IF($C$2=TRUE,IF($F$64="",IF(AND(OR($D$64&lt;=BU$8,$D$64&lt;BV$8),$E$64&gt;=BU$8),$H$64,IF(OR(WEEKDAY(BU$8)=1,WEEKDAY(BU$8)=7),"WD"," ")),IF(AND(OR($D$64&lt;=BU$8,$D$64&lt;BV$8),$F$64&gt;=BU$8),"C",IF(OR(WEEKDAY(BU$8)=1,WEEKDAY(BU$8)=7),"WD"," "))),IF(OR(WEEKDAY(BU$8)=1,WEEKDAY(BU$8)=7),"WD",IF($F$64="",IF(AND(OR($D$64&lt;=BU$8,$D$64&lt;BV$8),$E$64&gt;=BU$8),$H$64," "),IF(AND(OR($D$64&lt;=BU$8,$D$64&lt;BV$8),$F$64&gt;=BU$8),"C"," "))))</f>
        <v xml:space="preserve"> </v>
      </c>
      <c r="BV64" s="87" t="str">
        <f t="shared" ca="1" si="100"/>
        <v xml:space="preserve"> </v>
      </c>
      <c r="BW64" s="87" t="str">
        <f t="shared" si="100"/>
        <v>WD</v>
      </c>
      <c r="BX64" s="87" t="str">
        <f t="shared" si="100"/>
        <v>WD</v>
      </c>
      <c r="BY64" s="87" t="str">
        <f t="shared" ca="1" si="100"/>
        <v xml:space="preserve"> </v>
      </c>
      <c r="BZ64" s="87" t="str">
        <f t="shared" ca="1" si="100"/>
        <v xml:space="preserve"> </v>
      </c>
      <c r="CA64" s="87" t="str">
        <f t="shared" ca="1" si="100"/>
        <v xml:space="preserve"> </v>
      </c>
      <c r="CB64" s="87" t="str">
        <f t="shared" ca="1" si="100"/>
        <v xml:space="preserve"> </v>
      </c>
      <c r="CC64" s="87" t="str">
        <f t="shared" ca="1" si="100"/>
        <v xml:space="preserve"> </v>
      </c>
      <c r="CD64" s="87" t="str">
        <f t="shared" si="100"/>
        <v>WD</v>
      </c>
      <c r="CE64" s="87" t="str">
        <f t="shared" si="100"/>
        <v>WD</v>
      </c>
      <c r="CF64" s="87" t="str">
        <f t="shared" ca="1" si="100"/>
        <v xml:space="preserve"> </v>
      </c>
      <c r="CG64" s="87" t="str">
        <f t="shared" ca="1" si="100"/>
        <v xml:space="preserve"> </v>
      </c>
      <c r="CH64" s="87" t="str">
        <f t="shared" ca="1" si="100"/>
        <v xml:space="preserve"> </v>
      </c>
      <c r="CI64" s="87" t="str">
        <f t="shared" ca="1" si="100"/>
        <v xml:space="preserve"> </v>
      </c>
      <c r="CJ64" s="87" t="str">
        <f t="shared" ca="1" si="100"/>
        <v xml:space="preserve"> </v>
      </c>
      <c r="CK64" s="87" t="str">
        <f t="shared" si="100"/>
        <v>WD</v>
      </c>
      <c r="CL64" s="87" t="str">
        <f t="shared" si="100"/>
        <v>WD</v>
      </c>
      <c r="CM64" s="87" t="str">
        <f t="shared" ca="1" si="100"/>
        <v xml:space="preserve"> </v>
      </c>
      <c r="CN64" s="87" t="str">
        <f t="shared" ca="1" si="100"/>
        <v xml:space="preserve"> </v>
      </c>
      <c r="CO64" s="87" t="str">
        <f t="shared" ca="1" si="100"/>
        <v xml:space="preserve"> </v>
      </c>
      <c r="CP64" s="87" t="str">
        <f t="shared" ca="1" si="100"/>
        <v xml:space="preserve"> </v>
      </c>
      <c r="CQ64" s="87" t="str">
        <f t="shared" ca="1" si="100"/>
        <v xml:space="preserve"> </v>
      </c>
      <c r="CR64" s="87" t="str">
        <f t="shared" si="100"/>
        <v>WD</v>
      </c>
      <c r="CS64" s="87" t="str">
        <f t="shared" si="100"/>
        <v>WD</v>
      </c>
      <c r="CT64" s="87" t="str">
        <f t="shared" ca="1" si="100"/>
        <v xml:space="preserve"> </v>
      </c>
      <c r="CU64" s="87" t="str">
        <f t="shared" ca="1" si="100"/>
        <v xml:space="preserve"> </v>
      </c>
      <c r="CV64" s="87" t="str">
        <f t="shared" ca="1" si="100"/>
        <v xml:space="preserve"> </v>
      </c>
      <c r="CW64" s="87" t="str">
        <f t="shared" ca="1" si="100"/>
        <v xml:space="preserve"> </v>
      </c>
      <c r="CX64" s="87" t="str">
        <f t="shared" ca="1" si="100"/>
        <v xml:space="preserve"> </v>
      </c>
      <c r="CY64" s="87" t="str">
        <f t="shared" si="100"/>
        <v>WD</v>
      </c>
      <c r="CZ64" s="87" t="str">
        <f t="shared" si="100"/>
        <v>WD</v>
      </c>
      <c r="DA64" s="87" t="str">
        <f t="shared" ref="DA64:DZ64" ca="1" si="101">IF($C$2=TRUE,IF($F$64="",IF(AND(OR($D$64&lt;=DA$8,$D$64&lt;DB$8),$E$64&gt;=DA$8),$H$64,IF(OR(WEEKDAY(DA$8)=1,WEEKDAY(DA$8)=7),"WD"," ")),IF(AND(OR($D$64&lt;=DA$8,$D$64&lt;DB$8),$F$64&gt;=DA$8),"C",IF(OR(WEEKDAY(DA$8)=1,WEEKDAY(DA$8)=7),"WD"," "))),IF(OR(WEEKDAY(DA$8)=1,WEEKDAY(DA$8)=7),"WD",IF($F$64="",IF(AND(OR($D$64&lt;=DA$8,$D$64&lt;DB$8),$E$64&gt;=DA$8),$H$64," "),IF(AND(OR($D$64&lt;=DA$8,$D$64&lt;DB$8),$F$64&gt;=DA$8),"C"," "))))</f>
        <v xml:space="preserve"> </v>
      </c>
      <c r="DB64" s="87" t="str">
        <f t="shared" ca="1" si="101"/>
        <v xml:space="preserve"> </v>
      </c>
      <c r="DC64" s="87" t="str">
        <f t="shared" ca="1" si="101"/>
        <v xml:space="preserve"> </v>
      </c>
      <c r="DD64" s="87" t="str">
        <f t="shared" ca="1" si="101"/>
        <v xml:space="preserve"> </v>
      </c>
      <c r="DE64" s="87" t="str">
        <f t="shared" ca="1" si="101"/>
        <v xml:space="preserve"> </v>
      </c>
      <c r="DF64" s="87" t="str">
        <f t="shared" si="101"/>
        <v>WD</v>
      </c>
      <c r="DG64" s="87" t="str">
        <f t="shared" si="101"/>
        <v>WD</v>
      </c>
      <c r="DH64" s="87" t="str">
        <f t="shared" ca="1" si="101"/>
        <v xml:space="preserve"> </v>
      </c>
      <c r="DI64" s="87" t="str">
        <f t="shared" ca="1" si="101"/>
        <v xml:space="preserve"> </v>
      </c>
      <c r="DJ64" s="87" t="str">
        <f t="shared" ca="1" si="101"/>
        <v xml:space="preserve"> </v>
      </c>
      <c r="DK64" s="87" t="str">
        <f t="shared" ca="1" si="101"/>
        <v xml:space="preserve"> </v>
      </c>
      <c r="DL64" s="87" t="str">
        <f t="shared" ca="1" si="101"/>
        <v xml:space="preserve"> </v>
      </c>
      <c r="DM64" s="87" t="str">
        <f t="shared" si="101"/>
        <v>WD</v>
      </c>
      <c r="DN64" s="87" t="str">
        <f t="shared" si="101"/>
        <v>WD</v>
      </c>
      <c r="DO64" s="87" t="str">
        <f t="shared" ca="1" si="101"/>
        <v xml:space="preserve"> </v>
      </c>
      <c r="DP64" s="87" t="str">
        <f t="shared" ca="1" si="101"/>
        <v xml:space="preserve"> </v>
      </c>
      <c r="DQ64" s="87" t="str">
        <f t="shared" ca="1" si="101"/>
        <v xml:space="preserve"> </v>
      </c>
      <c r="DR64" s="87" t="str">
        <f t="shared" ca="1" si="101"/>
        <v xml:space="preserve"> </v>
      </c>
      <c r="DS64" s="87" t="str">
        <f t="shared" ca="1" si="101"/>
        <v xml:space="preserve"> </v>
      </c>
      <c r="DT64" s="87" t="str">
        <f t="shared" si="101"/>
        <v>WD</v>
      </c>
      <c r="DU64" s="87" t="str">
        <f t="shared" si="101"/>
        <v>WD</v>
      </c>
      <c r="DV64" s="87" t="str">
        <f t="shared" ca="1" si="101"/>
        <v xml:space="preserve"> </v>
      </c>
      <c r="DW64" s="87" t="str">
        <f t="shared" ca="1" si="101"/>
        <v xml:space="preserve"> </v>
      </c>
      <c r="DX64" s="87" t="str">
        <f t="shared" ca="1" si="101"/>
        <v xml:space="preserve"> </v>
      </c>
      <c r="DY64" s="87" t="str">
        <f t="shared" ca="1" si="101"/>
        <v xml:space="preserve"> </v>
      </c>
      <c r="DZ64" s="87" t="str">
        <f t="shared" ca="1" si="101"/>
        <v xml:space="preserve"> </v>
      </c>
    </row>
    <row r="65" spans="1:130" s="74" customFormat="1" ht="1.2" customHeight="1" x14ac:dyDescent="0.3">
      <c r="A65" s="96"/>
      <c r="B65" s="96"/>
      <c r="C65" s="96"/>
      <c r="D65" s="97"/>
      <c r="E65" s="97"/>
      <c r="F65" s="97"/>
      <c r="G65" s="98" t="str">
        <f ca="1">IF(AND(G64 = 100%, G66 = 100%), "100%", " ")</f>
        <v xml:space="preserve"> </v>
      </c>
      <c r="H65" s="82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  <c r="DA65" s="87"/>
      <c r="DB65" s="87"/>
      <c r="DC65" s="87"/>
      <c r="DD65" s="87"/>
      <c r="DE65" s="87"/>
      <c r="DF65" s="87"/>
      <c r="DG65" s="87"/>
      <c r="DH65" s="87"/>
      <c r="DI65" s="87"/>
      <c r="DJ65" s="87"/>
      <c r="DK65" s="87"/>
      <c r="DL65" s="87"/>
      <c r="DM65" s="87"/>
      <c r="DN65" s="87"/>
      <c r="DO65" s="87"/>
      <c r="DP65" s="87"/>
      <c r="DQ65" s="87"/>
      <c r="DR65" s="87"/>
      <c r="DS65" s="87"/>
      <c r="DT65" s="87"/>
      <c r="DU65" s="87"/>
      <c r="DV65" s="87"/>
      <c r="DW65" s="87"/>
      <c r="DX65" s="87"/>
      <c r="DY65" s="87"/>
      <c r="DZ65" s="87"/>
    </row>
    <row r="66" spans="1:130" x14ac:dyDescent="0.3">
      <c r="A66" s="96" t="str">
        <f ca="1">IF(OFFSET(Actions!B1,29,0)  = "","", OFFSET(Actions!B1,29,0) )</f>
        <v/>
      </c>
      <c r="B66" s="96" t="str">
        <f ca="1">IF(OFFSET(Actions!H1,29,0) = "","", OFFSET(Actions!H1,29,0))</f>
        <v/>
      </c>
      <c r="C66" s="96" t="str">
        <f ca="1">IF(OFFSET(Actions!C1,29,0)  = "","", OFFSET(Actions!C1,29,0) )</f>
        <v/>
      </c>
      <c r="D66" s="97" t="str">
        <f ca="1">IF(OFFSET(Actions!I$1,29,0) = 0/1/1900,"",IFERROR(DATEVALUE(MID(OFFSET(Actions!I$1,29,0), 5,8 )), OFFSET(Actions!I$1,29,0)))</f>
        <v/>
      </c>
      <c r="E66" s="97" t="str">
        <f ca="1">IF(OFFSET(Actions!J$1,29,0) = 0/1/1900,"",IFERROR(DATEVALUE(MID(OFFSET(Actions!J$1,29,0), 5,8 )), OFFSET(Actions!J$1,29,0)))</f>
        <v/>
      </c>
      <c r="F66" s="97" t="str">
        <f ca="1">IF(OFFSET(Actions!K$1,29,0) = 0/1/1900,"",IFERROR(DATEVALUE(MID(OFFSET(Actions!K$1,29,0), 5,8 )), OFFSET(Actions!K$1,29,0)))</f>
        <v/>
      </c>
      <c r="G66" s="98" t="str">
        <f ca="1">IF(OFFSET(Actions!G1,29,0)  = "","", OFFSET(Actions!G1,29,0) )</f>
        <v/>
      </c>
      <c r="H66" s="82" t="str">
        <f ca="1">IF(OFFSET(Actions!E1,29,0)  = "","", OFFSET(Actions!E1,29,0) )</f>
        <v/>
      </c>
      <c r="I66" s="87" t="str">
        <f t="shared" ref="I66:AN66" ca="1" si="102">IF($C$2=TRUE,IF($F$66="",IF(AND(OR($D$66&lt;=I$8,$D$66&lt;J$8),$E$66&gt;=I$8),$H$66,IF(OR(WEEKDAY(I$8)=1,WEEKDAY(I$8)=7),"WD"," ")),IF(AND(OR($D$66&lt;=I$8,$D$66&lt;J$8),$F$66&gt;=I$8),"C",IF(OR(WEEKDAY(I$8)=1,WEEKDAY(I$8)=7),"WD"," "))),IF(OR(WEEKDAY(I$8)=1,WEEKDAY(I$8)=7),"WD",IF($F$66="",IF(AND(OR($D$66&lt;=I$8,$D$66&lt;J$8),$E$66&gt;=I$8),$H$66," "),IF(AND(OR($D$66&lt;=I$8,$D$66&lt;J$8),$F$66&gt;=I$8),"C"," "))))</f>
        <v xml:space="preserve"> </v>
      </c>
      <c r="J66" s="87" t="str">
        <f t="shared" ca="1" si="102"/>
        <v xml:space="preserve"> </v>
      </c>
      <c r="K66" s="87" t="str">
        <f t="shared" ca="1" si="102"/>
        <v xml:space="preserve"> </v>
      </c>
      <c r="L66" s="87" t="str">
        <f t="shared" si="102"/>
        <v>WD</v>
      </c>
      <c r="M66" s="87" t="str">
        <f t="shared" si="102"/>
        <v>WD</v>
      </c>
      <c r="N66" s="87" t="str">
        <f t="shared" ca="1" si="102"/>
        <v xml:space="preserve"> </v>
      </c>
      <c r="O66" s="87" t="str">
        <f t="shared" ca="1" si="102"/>
        <v xml:space="preserve"> </v>
      </c>
      <c r="P66" s="87" t="str">
        <f t="shared" ca="1" si="102"/>
        <v xml:space="preserve"> </v>
      </c>
      <c r="Q66" s="87" t="str">
        <f t="shared" ca="1" si="102"/>
        <v xml:space="preserve"> </v>
      </c>
      <c r="R66" s="87" t="str">
        <f t="shared" ca="1" si="102"/>
        <v xml:space="preserve"> </v>
      </c>
      <c r="S66" s="87" t="str">
        <f t="shared" si="102"/>
        <v>WD</v>
      </c>
      <c r="T66" s="87" t="str">
        <f t="shared" si="102"/>
        <v>WD</v>
      </c>
      <c r="U66" s="87" t="str">
        <f t="shared" ca="1" si="102"/>
        <v xml:space="preserve"> </v>
      </c>
      <c r="V66" s="87" t="str">
        <f t="shared" ca="1" si="102"/>
        <v xml:space="preserve"> </v>
      </c>
      <c r="W66" s="87" t="str">
        <f t="shared" ca="1" si="102"/>
        <v xml:space="preserve"> </v>
      </c>
      <c r="X66" s="87" t="str">
        <f t="shared" ca="1" si="102"/>
        <v xml:space="preserve"> </v>
      </c>
      <c r="Y66" s="87" t="str">
        <f t="shared" ca="1" si="102"/>
        <v xml:space="preserve"> </v>
      </c>
      <c r="Z66" s="87" t="str">
        <f t="shared" si="102"/>
        <v>WD</v>
      </c>
      <c r="AA66" s="87" t="str">
        <f t="shared" si="102"/>
        <v>WD</v>
      </c>
      <c r="AB66" s="87" t="str">
        <f t="shared" ca="1" si="102"/>
        <v xml:space="preserve"> </v>
      </c>
      <c r="AC66" s="87" t="str">
        <f t="shared" ca="1" si="102"/>
        <v xml:space="preserve"> </v>
      </c>
      <c r="AD66" s="87" t="str">
        <f t="shared" ca="1" si="102"/>
        <v xml:space="preserve"> </v>
      </c>
      <c r="AE66" s="87" t="str">
        <f t="shared" ca="1" si="102"/>
        <v xml:space="preserve"> </v>
      </c>
      <c r="AF66" s="87" t="str">
        <f t="shared" ca="1" si="102"/>
        <v xml:space="preserve"> </v>
      </c>
      <c r="AG66" s="87" t="str">
        <f t="shared" si="102"/>
        <v>WD</v>
      </c>
      <c r="AH66" s="87" t="str">
        <f t="shared" si="102"/>
        <v>WD</v>
      </c>
      <c r="AI66" s="87" t="str">
        <f t="shared" ca="1" si="102"/>
        <v xml:space="preserve"> </v>
      </c>
      <c r="AJ66" s="87" t="str">
        <f t="shared" ca="1" si="102"/>
        <v xml:space="preserve"> </v>
      </c>
      <c r="AK66" s="87" t="str">
        <f t="shared" ca="1" si="102"/>
        <v xml:space="preserve"> </v>
      </c>
      <c r="AL66" s="87" t="str">
        <f t="shared" ca="1" si="102"/>
        <v xml:space="preserve"> </v>
      </c>
      <c r="AM66" s="87" t="str">
        <f t="shared" ca="1" si="102"/>
        <v xml:space="preserve"> </v>
      </c>
      <c r="AN66" s="87" t="str">
        <f t="shared" si="102"/>
        <v>WD</v>
      </c>
      <c r="AO66" s="87" t="str">
        <f t="shared" ref="AO66:BT66" si="103">IF($C$2=TRUE,IF($F$66="",IF(AND(OR($D$66&lt;=AO$8,$D$66&lt;AP$8),$E$66&gt;=AO$8),$H$66,IF(OR(WEEKDAY(AO$8)=1,WEEKDAY(AO$8)=7),"WD"," ")),IF(AND(OR($D$66&lt;=AO$8,$D$66&lt;AP$8),$F$66&gt;=AO$8),"C",IF(OR(WEEKDAY(AO$8)=1,WEEKDAY(AO$8)=7),"WD"," "))),IF(OR(WEEKDAY(AO$8)=1,WEEKDAY(AO$8)=7),"WD",IF($F$66="",IF(AND(OR($D$66&lt;=AO$8,$D$66&lt;AP$8),$E$66&gt;=AO$8),$H$66," "),IF(AND(OR($D$66&lt;=AO$8,$D$66&lt;AP$8),$F$66&gt;=AO$8),"C"," "))))</f>
        <v>WD</v>
      </c>
      <c r="AP66" s="87" t="str">
        <f t="shared" ca="1" si="103"/>
        <v xml:space="preserve"> </v>
      </c>
      <c r="AQ66" s="87" t="str">
        <f t="shared" ca="1" si="103"/>
        <v xml:space="preserve"> </v>
      </c>
      <c r="AR66" s="87" t="str">
        <f t="shared" ca="1" si="103"/>
        <v xml:space="preserve"> </v>
      </c>
      <c r="AS66" s="87" t="str">
        <f t="shared" ca="1" si="103"/>
        <v xml:space="preserve"> </v>
      </c>
      <c r="AT66" s="87" t="str">
        <f t="shared" ca="1" si="103"/>
        <v xml:space="preserve"> </v>
      </c>
      <c r="AU66" s="87" t="str">
        <f t="shared" si="103"/>
        <v>WD</v>
      </c>
      <c r="AV66" s="87" t="str">
        <f t="shared" si="103"/>
        <v>WD</v>
      </c>
      <c r="AW66" s="87" t="str">
        <f t="shared" ca="1" si="103"/>
        <v xml:space="preserve"> </v>
      </c>
      <c r="AX66" s="87" t="str">
        <f t="shared" ca="1" si="103"/>
        <v xml:space="preserve"> </v>
      </c>
      <c r="AY66" s="87" t="str">
        <f t="shared" ca="1" si="103"/>
        <v xml:space="preserve"> </v>
      </c>
      <c r="AZ66" s="87" t="str">
        <f t="shared" ca="1" si="103"/>
        <v xml:space="preserve"> </v>
      </c>
      <c r="BA66" s="87" t="str">
        <f t="shared" ca="1" si="103"/>
        <v xml:space="preserve"> </v>
      </c>
      <c r="BB66" s="87" t="str">
        <f t="shared" si="103"/>
        <v>WD</v>
      </c>
      <c r="BC66" s="87" t="str">
        <f t="shared" si="103"/>
        <v>WD</v>
      </c>
      <c r="BD66" s="87" t="str">
        <f t="shared" ca="1" si="103"/>
        <v xml:space="preserve"> </v>
      </c>
      <c r="BE66" s="87" t="str">
        <f t="shared" ca="1" si="103"/>
        <v xml:space="preserve"> </v>
      </c>
      <c r="BF66" s="87" t="str">
        <f t="shared" ca="1" si="103"/>
        <v xml:space="preserve"> </v>
      </c>
      <c r="BG66" s="87" t="str">
        <f t="shared" ca="1" si="103"/>
        <v xml:space="preserve"> </v>
      </c>
      <c r="BH66" s="87" t="str">
        <f t="shared" ca="1" si="103"/>
        <v xml:space="preserve"> </v>
      </c>
      <c r="BI66" s="87" t="str">
        <f t="shared" si="103"/>
        <v>WD</v>
      </c>
      <c r="BJ66" s="87" t="str">
        <f t="shared" si="103"/>
        <v>WD</v>
      </c>
      <c r="BK66" s="87" t="str">
        <f t="shared" ca="1" si="103"/>
        <v xml:space="preserve"> </v>
      </c>
      <c r="BL66" s="87" t="str">
        <f t="shared" ca="1" si="103"/>
        <v xml:space="preserve"> </v>
      </c>
      <c r="BM66" s="87" t="str">
        <f t="shared" ca="1" si="103"/>
        <v xml:space="preserve"> </v>
      </c>
      <c r="BN66" s="87" t="str">
        <f t="shared" ca="1" si="103"/>
        <v xml:space="preserve"> </v>
      </c>
      <c r="BO66" s="87" t="str">
        <f t="shared" ca="1" si="103"/>
        <v xml:space="preserve"> </v>
      </c>
      <c r="BP66" s="87" t="str">
        <f t="shared" si="103"/>
        <v>WD</v>
      </c>
      <c r="BQ66" s="87" t="str">
        <f t="shared" si="103"/>
        <v>WD</v>
      </c>
      <c r="BR66" s="87" t="str">
        <f t="shared" ca="1" si="103"/>
        <v xml:space="preserve"> </v>
      </c>
      <c r="BS66" s="87" t="str">
        <f t="shared" ca="1" si="103"/>
        <v xml:space="preserve"> </v>
      </c>
      <c r="BT66" s="87" t="str">
        <f t="shared" ca="1" si="103"/>
        <v xml:space="preserve"> </v>
      </c>
      <c r="BU66" s="87" t="str">
        <f t="shared" ref="BU66:CZ66" ca="1" si="104">IF($C$2=TRUE,IF($F$66="",IF(AND(OR($D$66&lt;=BU$8,$D$66&lt;BV$8),$E$66&gt;=BU$8),$H$66,IF(OR(WEEKDAY(BU$8)=1,WEEKDAY(BU$8)=7),"WD"," ")),IF(AND(OR($D$66&lt;=BU$8,$D$66&lt;BV$8),$F$66&gt;=BU$8),"C",IF(OR(WEEKDAY(BU$8)=1,WEEKDAY(BU$8)=7),"WD"," "))),IF(OR(WEEKDAY(BU$8)=1,WEEKDAY(BU$8)=7),"WD",IF($F$66="",IF(AND(OR($D$66&lt;=BU$8,$D$66&lt;BV$8),$E$66&gt;=BU$8),$H$66," "),IF(AND(OR($D$66&lt;=BU$8,$D$66&lt;BV$8),$F$66&gt;=BU$8),"C"," "))))</f>
        <v xml:space="preserve"> </v>
      </c>
      <c r="BV66" s="87" t="str">
        <f t="shared" ca="1" si="104"/>
        <v xml:space="preserve"> </v>
      </c>
      <c r="BW66" s="87" t="str">
        <f t="shared" si="104"/>
        <v>WD</v>
      </c>
      <c r="BX66" s="87" t="str">
        <f t="shared" si="104"/>
        <v>WD</v>
      </c>
      <c r="BY66" s="87" t="str">
        <f t="shared" ca="1" si="104"/>
        <v xml:space="preserve"> </v>
      </c>
      <c r="BZ66" s="87" t="str">
        <f t="shared" ca="1" si="104"/>
        <v xml:space="preserve"> </v>
      </c>
      <c r="CA66" s="87" t="str">
        <f t="shared" ca="1" si="104"/>
        <v xml:space="preserve"> </v>
      </c>
      <c r="CB66" s="87" t="str">
        <f t="shared" ca="1" si="104"/>
        <v xml:space="preserve"> </v>
      </c>
      <c r="CC66" s="87" t="str">
        <f t="shared" ca="1" si="104"/>
        <v xml:space="preserve"> </v>
      </c>
      <c r="CD66" s="87" t="str">
        <f t="shared" si="104"/>
        <v>WD</v>
      </c>
      <c r="CE66" s="87" t="str">
        <f t="shared" si="104"/>
        <v>WD</v>
      </c>
      <c r="CF66" s="87" t="str">
        <f t="shared" ca="1" si="104"/>
        <v xml:space="preserve"> </v>
      </c>
      <c r="CG66" s="87" t="str">
        <f t="shared" ca="1" si="104"/>
        <v xml:space="preserve"> </v>
      </c>
      <c r="CH66" s="87" t="str">
        <f t="shared" ca="1" si="104"/>
        <v xml:space="preserve"> </v>
      </c>
      <c r="CI66" s="87" t="str">
        <f t="shared" ca="1" si="104"/>
        <v xml:space="preserve"> </v>
      </c>
      <c r="CJ66" s="87" t="str">
        <f t="shared" ca="1" si="104"/>
        <v xml:space="preserve"> </v>
      </c>
      <c r="CK66" s="87" t="str">
        <f t="shared" si="104"/>
        <v>WD</v>
      </c>
      <c r="CL66" s="87" t="str">
        <f t="shared" si="104"/>
        <v>WD</v>
      </c>
      <c r="CM66" s="87" t="str">
        <f t="shared" ca="1" si="104"/>
        <v xml:space="preserve"> </v>
      </c>
      <c r="CN66" s="87" t="str">
        <f t="shared" ca="1" si="104"/>
        <v xml:space="preserve"> </v>
      </c>
      <c r="CO66" s="87" t="str">
        <f t="shared" ca="1" si="104"/>
        <v xml:space="preserve"> </v>
      </c>
      <c r="CP66" s="87" t="str">
        <f t="shared" ca="1" si="104"/>
        <v xml:space="preserve"> </v>
      </c>
      <c r="CQ66" s="87" t="str">
        <f t="shared" ca="1" si="104"/>
        <v xml:space="preserve"> </v>
      </c>
      <c r="CR66" s="87" t="str">
        <f t="shared" si="104"/>
        <v>WD</v>
      </c>
      <c r="CS66" s="87" t="str">
        <f t="shared" si="104"/>
        <v>WD</v>
      </c>
      <c r="CT66" s="87" t="str">
        <f t="shared" ca="1" si="104"/>
        <v xml:space="preserve"> </v>
      </c>
      <c r="CU66" s="87" t="str">
        <f t="shared" ca="1" si="104"/>
        <v xml:space="preserve"> </v>
      </c>
      <c r="CV66" s="87" t="str">
        <f t="shared" ca="1" si="104"/>
        <v xml:space="preserve"> </v>
      </c>
      <c r="CW66" s="87" t="str">
        <f t="shared" ca="1" si="104"/>
        <v xml:space="preserve"> </v>
      </c>
      <c r="CX66" s="87" t="str">
        <f t="shared" ca="1" si="104"/>
        <v xml:space="preserve"> </v>
      </c>
      <c r="CY66" s="87" t="str">
        <f t="shared" si="104"/>
        <v>WD</v>
      </c>
      <c r="CZ66" s="87" t="str">
        <f t="shared" si="104"/>
        <v>WD</v>
      </c>
      <c r="DA66" s="87" t="str">
        <f t="shared" ref="DA66:DZ66" ca="1" si="105">IF($C$2=TRUE,IF($F$66="",IF(AND(OR($D$66&lt;=DA$8,$D$66&lt;DB$8),$E$66&gt;=DA$8),$H$66,IF(OR(WEEKDAY(DA$8)=1,WEEKDAY(DA$8)=7),"WD"," ")),IF(AND(OR($D$66&lt;=DA$8,$D$66&lt;DB$8),$F$66&gt;=DA$8),"C",IF(OR(WEEKDAY(DA$8)=1,WEEKDAY(DA$8)=7),"WD"," "))),IF(OR(WEEKDAY(DA$8)=1,WEEKDAY(DA$8)=7),"WD",IF($F$66="",IF(AND(OR($D$66&lt;=DA$8,$D$66&lt;DB$8),$E$66&gt;=DA$8),$H$66," "),IF(AND(OR($D$66&lt;=DA$8,$D$66&lt;DB$8),$F$66&gt;=DA$8),"C"," "))))</f>
        <v xml:space="preserve"> </v>
      </c>
      <c r="DB66" s="87" t="str">
        <f t="shared" ca="1" si="105"/>
        <v xml:space="preserve"> </v>
      </c>
      <c r="DC66" s="87" t="str">
        <f t="shared" ca="1" si="105"/>
        <v xml:space="preserve"> </v>
      </c>
      <c r="DD66" s="87" t="str">
        <f t="shared" ca="1" si="105"/>
        <v xml:space="preserve"> </v>
      </c>
      <c r="DE66" s="87" t="str">
        <f t="shared" ca="1" si="105"/>
        <v xml:space="preserve"> </v>
      </c>
      <c r="DF66" s="87" t="str">
        <f t="shared" si="105"/>
        <v>WD</v>
      </c>
      <c r="DG66" s="87" t="str">
        <f t="shared" si="105"/>
        <v>WD</v>
      </c>
      <c r="DH66" s="87" t="str">
        <f t="shared" ca="1" si="105"/>
        <v xml:space="preserve"> </v>
      </c>
      <c r="DI66" s="87" t="str">
        <f t="shared" ca="1" si="105"/>
        <v xml:space="preserve"> </v>
      </c>
      <c r="DJ66" s="87" t="str">
        <f t="shared" ca="1" si="105"/>
        <v xml:space="preserve"> </v>
      </c>
      <c r="DK66" s="87" t="str">
        <f t="shared" ca="1" si="105"/>
        <v xml:space="preserve"> </v>
      </c>
      <c r="DL66" s="87" t="str">
        <f t="shared" ca="1" si="105"/>
        <v xml:space="preserve"> </v>
      </c>
      <c r="DM66" s="87" t="str">
        <f t="shared" si="105"/>
        <v>WD</v>
      </c>
      <c r="DN66" s="87" t="str">
        <f t="shared" si="105"/>
        <v>WD</v>
      </c>
      <c r="DO66" s="87" t="str">
        <f t="shared" ca="1" si="105"/>
        <v xml:space="preserve"> </v>
      </c>
      <c r="DP66" s="87" t="str">
        <f t="shared" ca="1" si="105"/>
        <v xml:space="preserve"> </v>
      </c>
      <c r="DQ66" s="87" t="str">
        <f t="shared" ca="1" si="105"/>
        <v xml:space="preserve"> </v>
      </c>
      <c r="DR66" s="87" t="str">
        <f t="shared" ca="1" si="105"/>
        <v xml:space="preserve"> </v>
      </c>
      <c r="DS66" s="87" t="str">
        <f t="shared" ca="1" si="105"/>
        <v xml:space="preserve"> </v>
      </c>
      <c r="DT66" s="87" t="str">
        <f t="shared" si="105"/>
        <v>WD</v>
      </c>
      <c r="DU66" s="87" t="str">
        <f t="shared" si="105"/>
        <v>WD</v>
      </c>
      <c r="DV66" s="87" t="str">
        <f t="shared" ca="1" si="105"/>
        <v xml:space="preserve"> </v>
      </c>
      <c r="DW66" s="87" t="str">
        <f t="shared" ca="1" si="105"/>
        <v xml:space="preserve"> </v>
      </c>
      <c r="DX66" s="87" t="str">
        <f t="shared" ca="1" si="105"/>
        <v xml:space="preserve"> </v>
      </c>
      <c r="DY66" s="87" t="str">
        <f t="shared" ca="1" si="105"/>
        <v xml:space="preserve"> </v>
      </c>
      <c r="DZ66" s="87" t="str">
        <f t="shared" ca="1" si="105"/>
        <v xml:space="preserve"> </v>
      </c>
    </row>
    <row r="67" spans="1:130" s="74" customFormat="1" ht="1.2" customHeight="1" x14ac:dyDescent="0.3">
      <c r="A67" s="96"/>
      <c r="B67" s="96"/>
      <c r="C67" s="96"/>
      <c r="D67" s="97"/>
      <c r="E67" s="97"/>
      <c r="F67" s="97"/>
      <c r="G67" s="98" t="str">
        <f ca="1">IF(AND(G66 = 100%, G68 = 100%), "100%", " ")</f>
        <v xml:space="preserve"> </v>
      </c>
      <c r="H67" s="82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  <c r="DA67" s="87"/>
      <c r="DB67" s="87"/>
      <c r="DC67" s="87"/>
      <c r="DD67" s="87"/>
      <c r="DE67" s="87"/>
      <c r="DF67" s="87"/>
      <c r="DG67" s="87"/>
      <c r="DH67" s="87"/>
      <c r="DI67" s="87"/>
      <c r="DJ67" s="87"/>
      <c r="DK67" s="87"/>
      <c r="DL67" s="87"/>
      <c r="DM67" s="87"/>
      <c r="DN67" s="87"/>
      <c r="DO67" s="87"/>
      <c r="DP67" s="87"/>
      <c r="DQ67" s="87"/>
      <c r="DR67" s="87"/>
      <c r="DS67" s="87"/>
      <c r="DT67" s="87"/>
      <c r="DU67" s="87"/>
      <c r="DV67" s="87"/>
      <c r="DW67" s="87"/>
      <c r="DX67" s="87"/>
      <c r="DY67" s="87"/>
      <c r="DZ67" s="87"/>
    </row>
    <row r="68" spans="1:130" x14ac:dyDescent="0.3">
      <c r="A68" s="96" t="str">
        <f ca="1">IF(OFFSET(Actions!B1,30,0)  = "","", OFFSET(Actions!B1,30,0) )</f>
        <v/>
      </c>
      <c r="B68" s="96" t="str">
        <f ca="1">IF(OFFSET(Actions!H1,30,0) = "","", OFFSET(Actions!H1,30,0))</f>
        <v/>
      </c>
      <c r="C68" s="96" t="str">
        <f ca="1">IF(OFFSET(Actions!C1,30,0)  = "","", OFFSET(Actions!C1,30,0) )</f>
        <v/>
      </c>
      <c r="D68" s="97" t="str">
        <f ca="1">IF(OFFSET(Actions!I$1,30,0) = 0/1/1900,"",IFERROR(DATEVALUE(MID(OFFSET(Actions!I$1,30,0), 5,8 )), OFFSET(Actions!I$1,30,0)))</f>
        <v/>
      </c>
      <c r="E68" s="97" t="str">
        <f ca="1">IF(OFFSET(Actions!J$1,30,0) = 0/1/1900,"",IFERROR(DATEVALUE(MID(OFFSET(Actions!J$1,30,0), 5,8 )), OFFSET(Actions!J$1,30,0)))</f>
        <v/>
      </c>
      <c r="F68" s="97" t="str">
        <f ca="1">IF(OFFSET(Actions!K$1,30,0) = 0/1/1900,"",IFERROR(DATEVALUE(MID(OFFSET(Actions!K$1,30,0), 5,8 )), OFFSET(Actions!K$1,30,0)))</f>
        <v/>
      </c>
      <c r="G68" s="98" t="str">
        <f ca="1">IF(OFFSET(Actions!G1,30,0)  = "","", OFFSET(Actions!G1,30,0) )</f>
        <v/>
      </c>
      <c r="H68" s="82" t="str">
        <f ca="1">IF(OFFSET(Actions!E1,30,0)  = "","", OFFSET(Actions!E1,30,0) )</f>
        <v/>
      </c>
      <c r="I68" s="87" t="str">
        <f t="shared" ref="I68:AN68" ca="1" si="106">IF($C$2=TRUE,IF($F$68="",IF(AND(OR($D$68&lt;=I$8,$D$68&lt;J$8),$E$68&gt;=I$8),$H$68,IF(OR(WEEKDAY(I$8)=1,WEEKDAY(I$8)=7),"WD"," ")),IF(AND(OR($D$68&lt;=I$8,$D$68&lt;J$8),$F$68&gt;=I$8),"C",IF(OR(WEEKDAY(I$8)=1,WEEKDAY(I$8)=7),"WD"," "))),IF(OR(WEEKDAY(I$8)=1,WEEKDAY(I$8)=7),"WD",IF($F$68="",IF(AND(OR($D$68&lt;=I$8,$D$68&lt;J$8),$E$68&gt;=I$8),$H$68," "),IF(AND(OR($D$68&lt;=I$8,$D$68&lt;J$8),$F$68&gt;=I$8),"C"," "))))</f>
        <v xml:space="preserve"> </v>
      </c>
      <c r="J68" s="87" t="str">
        <f t="shared" ca="1" si="106"/>
        <v xml:space="preserve"> </v>
      </c>
      <c r="K68" s="87" t="str">
        <f t="shared" ca="1" si="106"/>
        <v xml:space="preserve"> </v>
      </c>
      <c r="L68" s="87" t="str">
        <f t="shared" si="106"/>
        <v>WD</v>
      </c>
      <c r="M68" s="87" t="str">
        <f t="shared" si="106"/>
        <v>WD</v>
      </c>
      <c r="N68" s="87" t="str">
        <f t="shared" ca="1" si="106"/>
        <v xml:space="preserve"> </v>
      </c>
      <c r="O68" s="87" t="str">
        <f t="shared" ca="1" si="106"/>
        <v xml:space="preserve"> </v>
      </c>
      <c r="P68" s="87" t="str">
        <f t="shared" ca="1" si="106"/>
        <v xml:space="preserve"> </v>
      </c>
      <c r="Q68" s="87" t="str">
        <f t="shared" ca="1" si="106"/>
        <v xml:space="preserve"> </v>
      </c>
      <c r="R68" s="87" t="str">
        <f t="shared" ca="1" si="106"/>
        <v xml:space="preserve"> </v>
      </c>
      <c r="S68" s="87" t="str">
        <f t="shared" si="106"/>
        <v>WD</v>
      </c>
      <c r="T68" s="87" t="str">
        <f t="shared" si="106"/>
        <v>WD</v>
      </c>
      <c r="U68" s="87" t="str">
        <f t="shared" ca="1" si="106"/>
        <v xml:space="preserve"> </v>
      </c>
      <c r="V68" s="87" t="str">
        <f t="shared" ca="1" si="106"/>
        <v xml:space="preserve"> </v>
      </c>
      <c r="W68" s="87" t="str">
        <f t="shared" ca="1" si="106"/>
        <v xml:space="preserve"> </v>
      </c>
      <c r="X68" s="87" t="str">
        <f t="shared" ca="1" si="106"/>
        <v xml:space="preserve"> </v>
      </c>
      <c r="Y68" s="87" t="str">
        <f t="shared" ca="1" si="106"/>
        <v xml:space="preserve"> </v>
      </c>
      <c r="Z68" s="87" t="str">
        <f t="shared" si="106"/>
        <v>WD</v>
      </c>
      <c r="AA68" s="87" t="str">
        <f t="shared" si="106"/>
        <v>WD</v>
      </c>
      <c r="AB68" s="87" t="str">
        <f t="shared" ca="1" si="106"/>
        <v xml:space="preserve"> </v>
      </c>
      <c r="AC68" s="87" t="str">
        <f t="shared" ca="1" si="106"/>
        <v xml:space="preserve"> </v>
      </c>
      <c r="AD68" s="87" t="str">
        <f t="shared" ca="1" si="106"/>
        <v xml:space="preserve"> </v>
      </c>
      <c r="AE68" s="87" t="str">
        <f t="shared" ca="1" si="106"/>
        <v xml:space="preserve"> </v>
      </c>
      <c r="AF68" s="87" t="str">
        <f t="shared" ca="1" si="106"/>
        <v xml:space="preserve"> </v>
      </c>
      <c r="AG68" s="87" t="str">
        <f t="shared" si="106"/>
        <v>WD</v>
      </c>
      <c r="AH68" s="87" t="str">
        <f t="shared" si="106"/>
        <v>WD</v>
      </c>
      <c r="AI68" s="87" t="str">
        <f t="shared" ca="1" si="106"/>
        <v xml:space="preserve"> </v>
      </c>
      <c r="AJ68" s="87" t="str">
        <f t="shared" ca="1" si="106"/>
        <v xml:space="preserve"> </v>
      </c>
      <c r="AK68" s="87" t="str">
        <f t="shared" ca="1" si="106"/>
        <v xml:space="preserve"> </v>
      </c>
      <c r="AL68" s="87" t="str">
        <f t="shared" ca="1" si="106"/>
        <v xml:space="preserve"> </v>
      </c>
      <c r="AM68" s="87" t="str">
        <f t="shared" ca="1" si="106"/>
        <v xml:space="preserve"> </v>
      </c>
      <c r="AN68" s="87" t="str">
        <f t="shared" si="106"/>
        <v>WD</v>
      </c>
      <c r="AO68" s="87" t="str">
        <f t="shared" ref="AO68:BT68" si="107">IF($C$2=TRUE,IF($F$68="",IF(AND(OR($D$68&lt;=AO$8,$D$68&lt;AP$8),$E$68&gt;=AO$8),$H$68,IF(OR(WEEKDAY(AO$8)=1,WEEKDAY(AO$8)=7),"WD"," ")),IF(AND(OR($D$68&lt;=AO$8,$D$68&lt;AP$8),$F$68&gt;=AO$8),"C",IF(OR(WEEKDAY(AO$8)=1,WEEKDAY(AO$8)=7),"WD"," "))),IF(OR(WEEKDAY(AO$8)=1,WEEKDAY(AO$8)=7),"WD",IF($F$68="",IF(AND(OR($D$68&lt;=AO$8,$D$68&lt;AP$8),$E$68&gt;=AO$8),$H$68," "),IF(AND(OR($D$68&lt;=AO$8,$D$68&lt;AP$8),$F$68&gt;=AO$8),"C"," "))))</f>
        <v>WD</v>
      </c>
      <c r="AP68" s="87" t="str">
        <f t="shared" ca="1" si="107"/>
        <v xml:space="preserve"> </v>
      </c>
      <c r="AQ68" s="87" t="str">
        <f t="shared" ca="1" si="107"/>
        <v xml:space="preserve"> </v>
      </c>
      <c r="AR68" s="87" t="str">
        <f t="shared" ca="1" si="107"/>
        <v xml:space="preserve"> </v>
      </c>
      <c r="AS68" s="87" t="str">
        <f t="shared" ca="1" si="107"/>
        <v xml:space="preserve"> </v>
      </c>
      <c r="AT68" s="87" t="str">
        <f t="shared" ca="1" si="107"/>
        <v xml:space="preserve"> </v>
      </c>
      <c r="AU68" s="87" t="str">
        <f t="shared" si="107"/>
        <v>WD</v>
      </c>
      <c r="AV68" s="87" t="str">
        <f t="shared" si="107"/>
        <v>WD</v>
      </c>
      <c r="AW68" s="87" t="str">
        <f t="shared" ca="1" si="107"/>
        <v xml:space="preserve"> </v>
      </c>
      <c r="AX68" s="87" t="str">
        <f t="shared" ca="1" si="107"/>
        <v xml:space="preserve"> </v>
      </c>
      <c r="AY68" s="87" t="str">
        <f t="shared" ca="1" si="107"/>
        <v xml:space="preserve"> </v>
      </c>
      <c r="AZ68" s="87" t="str">
        <f t="shared" ca="1" si="107"/>
        <v xml:space="preserve"> </v>
      </c>
      <c r="BA68" s="87" t="str">
        <f t="shared" ca="1" si="107"/>
        <v xml:space="preserve"> </v>
      </c>
      <c r="BB68" s="87" t="str">
        <f t="shared" si="107"/>
        <v>WD</v>
      </c>
      <c r="BC68" s="87" t="str">
        <f t="shared" si="107"/>
        <v>WD</v>
      </c>
      <c r="BD68" s="87" t="str">
        <f t="shared" ca="1" si="107"/>
        <v xml:space="preserve"> </v>
      </c>
      <c r="BE68" s="87" t="str">
        <f t="shared" ca="1" si="107"/>
        <v xml:space="preserve"> </v>
      </c>
      <c r="BF68" s="87" t="str">
        <f t="shared" ca="1" si="107"/>
        <v xml:space="preserve"> </v>
      </c>
      <c r="BG68" s="87" t="str">
        <f t="shared" ca="1" si="107"/>
        <v xml:space="preserve"> </v>
      </c>
      <c r="BH68" s="87" t="str">
        <f t="shared" ca="1" si="107"/>
        <v xml:space="preserve"> </v>
      </c>
      <c r="BI68" s="87" t="str">
        <f t="shared" si="107"/>
        <v>WD</v>
      </c>
      <c r="BJ68" s="87" t="str">
        <f t="shared" si="107"/>
        <v>WD</v>
      </c>
      <c r="BK68" s="87" t="str">
        <f t="shared" ca="1" si="107"/>
        <v xml:space="preserve"> </v>
      </c>
      <c r="BL68" s="87" t="str">
        <f t="shared" ca="1" si="107"/>
        <v xml:space="preserve"> </v>
      </c>
      <c r="BM68" s="87" t="str">
        <f t="shared" ca="1" si="107"/>
        <v xml:space="preserve"> </v>
      </c>
      <c r="BN68" s="87" t="str">
        <f t="shared" ca="1" si="107"/>
        <v xml:space="preserve"> </v>
      </c>
      <c r="BO68" s="87" t="str">
        <f t="shared" ca="1" si="107"/>
        <v xml:space="preserve"> </v>
      </c>
      <c r="BP68" s="87" t="str">
        <f t="shared" si="107"/>
        <v>WD</v>
      </c>
      <c r="BQ68" s="87" t="str">
        <f t="shared" si="107"/>
        <v>WD</v>
      </c>
      <c r="BR68" s="87" t="str">
        <f t="shared" ca="1" si="107"/>
        <v xml:space="preserve"> </v>
      </c>
      <c r="BS68" s="87" t="str">
        <f t="shared" ca="1" si="107"/>
        <v xml:space="preserve"> </v>
      </c>
      <c r="BT68" s="87" t="str">
        <f t="shared" ca="1" si="107"/>
        <v xml:space="preserve"> </v>
      </c>
      <c r="BU68" s="87" t="str">
        <f t="shared" ref="BU68:CZ68" ca="1" si="108">IF($C$2=TRUE,IF($F$68="",IF(AND(OR($D$68&lt;=BU$8,$D$68&lt;BV$8),$E$68&gt;=BU$8),$H$68,IF(OR(WEEKDAY(BU$8)=1,WEEKDAY(BU$8)=7),"WD"," ")),IF(AND(OR($D$68&lt;=BU$8,$D$68&lt;BV$8),$F$68&gt;=BU$8),"C",IF(OR(WEEKDAY(BU$8)=1,WEEKDAY(BU$8)=7),"WD"," "))),IF(OR(WEEKDAY(BU$8)=1,WEEKDAY(BU$8)=7),"WD",IF($F$68="",IF(AND(OR($D$68&lt;=BU$8,$D$68&lt;BV$8),$E$68&gt;=BU$8),$H$68," "),IF(AND(OR($D$68&lt;=BU$8,$D$68&lt;BV$8),$F$68&gt;=BU$8),"C"," "))))</f>
        <v xml:space="preserve"> </v>
      </c>
      <c r="BV68" s="87" t="str">
        <f t="shared" ca="1" si="108"/>
        <v xml:space="preserve"> </v>
      </c>
      <c r="BW68" s="87" t="str">
        <f t="shared" si="108"/>
        <v>WD</v>
      </c>
      <c r="BX68" s="87" t="str">
        <f t="shared" si="108"/>
        <v>WD</v>
      </c>
      <c r="BY68" s="87" t="str">
        <f t="shared" ca="1" si="108"/>
        <v xml:space="preserve"> </v>
      </c>
      <c r="BZ68" s="87" t="str">
        <f t="shared" ca="1" si="108"/>
        <v xml:space="preserve"> </v>
      </c>
      <c r="CA68" s="87" t="str">
        <f t="shared" ca="1" si="108"/>
        <v xml:space="preserve"> </v>
      </c>
      <c r="CB68" s="87" t="str">
        <f t="shared" ca="1" si="108"/>
        <v xml:space="preserve"> </v>
      </c>
      <c r="CC68" s="87" t="str">
        <f t="shared" ca="1" si="108"/>
        <v xml:space="preserve"> </v>
      </c>
      <c r="CD68" s="87" t="str">
        <f t="shared" si="108"/>
        <v>WD</v>
      </c>
      <c r="CE68" s="87" t="str">
        <f t="shared" si="108"/>
        <v>WD</v>
      </c>
      <c r="CF68" s="87" t="str">
        <f t="shared" ca="1" si="108"/>
        <v xml:space="preserve"> </v>
      </c>
      <c r="CG68" s="87" t="str">
        <f t="shared" ca="1" si="108"/>
        <v xml:space="preserve"> </v>
      </c>
      <c r="CH68" s="87" t="str">
        <f t="shared" ca="1" si="108"/>
        <v xml:space="preserve"> </v>
      </c>
      <c r="CI68" s="87" t="str">
        <f t="shared" ca="1" si="108"/>
        <v xml:space="preserve"> </v>
      </c>
      <c r="CJ68" s="87" t="str">
        <f t="shared" ca="1" si="108"/>
        <v xml:space="preserve"> </v>
      </c>
      <c r="CK68" s="87" t="str">
        <f t="shared" si="108"/>
        <v>WD</v>
      </c>
      <c r="CL68" s="87" t="str">
        <f t="shared" si="108"/>
        <v>WD</v>
      </c>
      <c r="CM68" s="87" t="str">
        <f t="shared" ca="1" si="108"/>
        <v xml:space="preserve"> </v>
      </c>
      <c r="CN68" s="87" t="str">
        <f t="shared" ca="1" si="108"/>
        <v xml:space="preserve"> </v>
      </c>
      <c r="CO68" s="87" t="str">
        <f t="shared" ca="1" si="108"/>
        <v xml:space="preserve"> </v>
      </c>
      <c r="CP68" s="87" t="str">
        <f t="shared" ca="1" si="108"/>
        <v xml:space="preserve"> </v>
      </c>
      <c r="CQ68" s="87" t="str">
        <f t="shared" ca="1" si="108"/>
        <v xml:space="preserve"> </v>
      </c>
      <c r="CR68" s="87" t="str">
        <f t="shared" si="108"/>
        <v>WD</v>
      </c>
      <c r="CS68" s="87" t="str">
        <f t="shared" si="108"/>
        <v>WD</v>
      </c>
      <c r="CT68" s="87" t="str">
        <f t="shared" ca="1" si="108"/>
        <v xml:space="preserve"> </v>
      </c>
      <c r="CU68" s="87" t="str">
        <f t="shared" ca="1" si="108"/>
        <v xml:space="preserve"> </v>
      </c>
      <c r="CV68" s="87" t="str">
        <f t="shared" ca="1" si="108"/>
        <v xml:space="preserve"> </v>
      </c>
      <c r="CW68" s="87" t="str">
        <f t="shared" ca="1" si="108"/>
        <v xml:space="preserve"> </v>
      </c>
      <c r="CX68" s="87" t="str">
        <f t="shared" ca="1" si="108"/>
        <v xml:space="preserve"> </v>
      </c>
      <c r="CY68" s="87" t="str">
        <f t="shared" si="108"/>
        <v>WD</v>
      </c>
      <c r="CZ68" s="87" t="str">
        <f t="shared" si="108"/>
        <v>WD</v>
      </c>
      <c r="DA68" s="87" t="str">
        <f t="shared" ref="DA68:DZ68" ca="1" si="109">IF($C$2=TRUE,IF($F$68="",IF(AND(OR($D$68&lt;=DA$8,$D$68&lt;DB$8),$E$68&gt;=DA$8),$H$68,IF(OR(WEEKDAY(DA$8)=1,WEEKDAY(DA$8)=7),"WD"," ")),IF(AND(OR($D$68&lt;=DA$8,$D$68&lt;DB$8),$F$68&gt;=DA$8),"C",IF(OR(WEEKDAY(DA$8)=1,WEEKDAY(DA$8)=7),"WD"," "))),IF(OR(WEEKDAY(DA$8)=1,WEEKDAY(DA$8)=7),"WD",IF($F$68="",IF(AND(OR($D$68&lt;=DA$8,$D$68&lt;DB$8),$E$68&gt;=DA$8),$H$68," "),IF(AND(OR($D$68&lt;=DA$8,$D$68&lt;DB$8),$F$68&gt;=DA$8),"C"," "))))</f>
        <v xml:space="preserve"> </v>
      </c>
      <c r="DB68" s="87" t="str">
        <f t="shared" ca="1" si="109"/>
        <v xml:space="preserve"> </v>
      </c>
      <c r="DC68" s="87" t="str">
        <f t="shared" ca="1" si="109"/>
        <v xml:space="preserve"> </v>
      </c>
      <c r="DD68" s="87" t="str">
        <f t="shared" ca="1" si="109"/>
        <v xml:space="preserve"> </v>
      </c>
      <c r="DE68" s="87" t="str">
        <f t="shared" ca="1" si="109"/>
        <v xml:space="preserve"> </v>
      </c>
      <c r="DF68" s="87" t="str">
        <f t="shared" si="109"/>
        <v>WD</v>
      </c>
      <c r="DG68" s="87" t="str">
        <f t="shared" si="109"/>
        <v>WD</v>
      </c>
      <c r="DH68" s="87" t="str">
        <f t="shared" ca="1" si="109"/>
        <v xml:space="preserve"> </v>
      </c>
      <c r="DI68" s="87" t="str">
        <f t="shared" ca="1" si="109"/>
        <v xml:space="preserve"> </v>
      </c>
      <c r="DJ68" s="87" t="str">
        <f t="shared" ca="1" si="109"/>
        <v xml:space="preserve"> </v>
      </c>
      <c r="DK68" s="87" t="str">
        <f t="shared" ca="1" si="109"/>
        <v xml:space="preserve"> </v>
      </c>
      <c r="DL68" s="87" t="str">
        <f t="shared" ca="1" si="109"/>
        <v xml:space="preserve"> </v>
      </c>
      <c r="DM68" s="87" t="str">
        <f t="shared" si="109"/>
        <v>WD</v>
      </c>
      <c r="DN68" s="87" t="str">
        <f t="shared" si="109"/>
        <v>WD</v>
      </c>
      <c r="DO68" s="87" t="str">
        <f t="shared" ca="1" si="109"/>
        <v xml:space="preserve"> </v>
      </c>
      <c r="DP68" s="87" t="str">
        <f t="shared" ca="1" si="109"/>
        <v xml:space="preserve"> </v>
      </c>
      <c r="DQ68" s="87" t="str">
        <f t="shared" ca="1" si="109"/>
        <v xml:space="preserve"> </v>
      </c>
      <c r="DR68" s="87" t="str">
        <f t="shared" ca="1" si="109"/>
        <v xml:space="preserve"> </v>
      </c>
      <c r="DS68" s="87" t="str">
        <f t="shared" ca="1" si="109"/>
        <v xml:space="preserve"> </v>
      </c>
      <c r="DT68" s="87" t="str">
        <f t="shared" si="109"/>
        <v>WD</v>
      </c>
      <c r="DU68" s="87" t="str">
        <f t="shared" si="109"/>
        <v>WD</v>
      </c>
      <c r="DV68" s="87" t="str">
        <f t="shared" ca="1" si="109"/>
        <v xml:space="preserve"> </v>
      </c>
      <c r="DW68" s="87" t="str">
        <f t="shared" ca="1" si="109"/>
        <v xml:space="preserve"> </v>
      </c>
      <c r="DX68" s="87" t="str">
        <f t="shared" ca="1" si="109"/>
        <v xml:space="preserve"> </v>
      </c>
      <c r="DY68" s="87" t="str">
        <f t="shared" ca="1" si="109"/>
        <v xml:space="preserve"> </v>
      </c>
      <c r="DZ68" s="87" t="str">
        <f t="shared" ca="1" si="109"/>
        <v xml:space="preserve"> </v>
      </c>
    </row>
    <row r="69" spans="1:130" s="74" customFormat="1" ht="1.2" customHeight="1" x14ac:dyDescent="0.3">
      <c r="A69" s="96"/>
      <c r="B69" s="96"/>
      <c r="C69" s="96"/>
      <c r="D69" s="97"/>
      <c r="E69" s="97"/>
      <c r="F69" s="97"/>
      <c r="G69" s="98" t="str">
        <f ca="1">IF(AND(G68 = 100%, G70 = 100%), "100%", " ")</f>
        <v xml:space="preserve"> </v>
      </c>
      <c r="H69" s="82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87"/>
      <c r="CA69" s="87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7"/>
      <c r="CY69" s="87"/>
      <c r="CZ69" s="87"/>
      <c r="DA69" s="87"/>
      <c r="DB69" s="87"/>
      <c r="DC69" s="87"/>
      <c r="DD69" s="87"/>
      <c r="DE69" s="87"/>
      <c r="DF69" s="87"/>
      <c r="DG69" s="87"/>
      <c r="DH69" s="87"/>
      <c r="DI69" s="87"/>
      <c r="DJ69" s="87"/>
      <c r="DK69" s="87"/>
      <c r="DL69" s="87"/>
      <c r="DM69" s="87"/>
      <c r="DN69" s="87"/>
      <c r="DO69" s="87"/>
      <c r="DP69" s="87"/>
      <c r="DQ69" s="87"/>
      <c r="DR69" s="87"/>
      <c r="DS69" s="87"/>
      <c r="DT69" s="87"/>
      <c r="DU69" s="87"/>
      <c r="DV69" s="87"/>
      <c r="DW69" s="87"/>
      <c r="DX69" s="87"/>
      <c r="DY69" s="87"/>
      <c r="DZ69" s="87"/>
    </row>
    <row r="70" spans="1:130" x14ac:dyDescent="0.3">
      <c r="A70" s="96" t="str">
        <f ca="1">IF(OFFSET(Actions!B1,31,0)  = "","", OFFSET(Actions!B1,31,0) )</f>
        <v/>
      </c>
      <c r="B70" s="96" t="str">
        <f ca="1">IF(OFFSET(Actions!H1,31,0) = "","", OFFSET(Actions!H1,31,0))</f>
        <v/>
      </c>
      <c r="C70" s="96" t="str">
        <f ca="1">IF(OFFSET(Actions!C1,31,0)  = "","", OFFSET(Actions!C1,31,0) )</f>
        <v/>
      </c>
      <c r="D70" s="97" t="str">
        <f ca="1">IF(OFFSET(Actions!I$1,31,0) = 0/1/1900,"",IFERROR(DATEVALUE(MID(OFFSET(Actions!I$1,31,0), 5,8 )), OFFSET(Actions!I$1,31,0)))</f>
        <v/>
      </c>
      <c r="E70" s="97" t="str">
        <f ca="1">IF(OFFSET(Actions!J$1,31,0) = 0/1/1900,"",IFERROR(DATEVALUE(MID(OFFSET(Actions!J$1,31,0), 5,8 )), OFFSET(Actions!J$1,31,0)))</f>
        <v/>
      </c>
      <c r="F70" s="97" t="str">
        <f ca="1">IF(OFFSET(Actions!K$1,31,0) = 0/1/1900,"",IFERROR(DATEVALUE(MID(OFFSET(Actions!K$1,31,0), 5,8 )), OFFSET(Actions!K$1,31,0)))</f>
        <v/>
      </c>
      <c r="G70" s="98" t="str">
        <f ca="1">IF(OFFSET(Actions!G1,31,0)  = "","", OFFSET(Actions!G1,31,0) )</f>
        <v/>
      </c>
      <c r="H70" s="82" t="str">
        <f ca="1">IF(OFFSET(Actions!E1,31,0)  = "","", OFFSET(Actions!E1,31,0) )</f>
        <v/>
      </c>
      <c r="I70" s="87" t="str">
        <f t="shared" ref="I70:AN70" ca="1" si="110">IF($C$2=TRUE,IF($F$70="",IF(AND(OR($D$70&lt;=I$8,$D$70&lt;J$8),$E$70&gt;=I$8),$H$70,IF(OR(WEEKDAY(I$8)=1,WEEKDAY(I$8)=7),"WD"," ")),IF(AND(OR($D$70&lt;=I$8,$D$70&lt;J$8),$F$70&gt;=I$8),"C",IF(OR(WEEKDAY(I$8)=1,WEEKDAY(I$8)=7),"WD"," "))),IF(OR(WEEKDAY(I$8)=1,WEEKDAY(I$8)=7),"WD",IF($F$70="",IF(AND(OR($D$70&lt;=I$8,$D$70&lt;J$8),$E$70&gt;=I$8),$H$70," "),IF(AND(OR($D$70&lt;=I$8,$D$70&lt;J$8),$F$70&gt;=I$8),"C"," "))))</f>
        <v xml:space="preserve"> </v>
      </c>
      <c r="J70" s="87" t="str">
        <f t="shared" ca="1" si="110"/>
        <v xml:space="preserve"> </v>
      </c>
      <c r="K70" s="87" t="str">
        <f t="shared" ca="1" si="110"/>
        <v xml:space="preserve"> </v>
      </c>
      <c r="L70" s="87" t="str">
        <f t="shared" si="110"/>
        <v>WD</v>
      </c>
      <c r="M70" s="87" t="str">
        <f t="shared" si="110"/>
        <v>WD</v>
      </c>
      <c r="N70" s="87" t="str">
        <f t="shared" ca="1" si="110"/>
        <v xml:space="preserve"> </v>
      </c>
      <c r="O70" s="87" t="str">
        <f t="shared" ca="1" si="110"/>
        <v xml:space="preserve"> </v>
      </c>
      <c r="P70" s="87" t="str">
        <f t="shared" ca="1" si="110"/>
        <v xml:space="preserve"> </v>
      </c>
      <c r="Q70" s="87" t="str">
        <f t="shared" ca="1" si="110"/>
        <v xml:space="preserve"> </v>
      </c>
      <c r="R70" s="87" t="str">
        <f t="shared" ca="1" si="110"/>
        <v xml:space="preserve"> </v>
      </c>
      <c r="S70" s="87" t="str">
        <f t="shared" si="110"/>
        <v>WD</v>
      </c>
      <c r="T70" s="87" t="str">
        <f t="shared" si="110"/>
        <v>WD</v>
      </c>
      <c r="U70" s="87" t="str">
        <f t="shared" ca="1" si="110"/>
        <v xml:space="preserve"> </v>
      </c>
      <c r="V70" s="87" t="str">
        <f t="shared" ca="1" si="110"/>
        <v xml:space="preserve"> </v>
      </c>
      <c r="W70" s="87" t="str">
        <f t="shared" ca="1" si="110"/>
        <v xml:space="preserve"> </v>
      </c>
      <c r="X70" s="87" t="str">
        <f t="shared" ca="1" si="110"/>
        <v xml:space="preserve"> </v>
      </c>
      <c r="Y70" s="87" t="str">
        <f t="shared" ca="1" si="110"/>
        <v xml:space="preserve"> </v>
      </c>
      <c r="Z70" s="87" t="str">
        <f t="shared" si="110"/>
        <v>WD</v>
      </c>
      <c r="AA70" s="87" t="str">
        <f t="shared" si="110"/>
        <v>WD</v>
      </c>
      <c r="AB70" s="87" t="str">
        <f t="shared" ca="1" si="110"/>
        <v xml:space="preserve"> </v>
      </c>
      <c r="AC70" s="87" t="str">
        <f t="shared" ca="1" si="110"/>
        <v xml:space="preserve"> </v>
      </c>
      <c r="AD70" s="87" t="str">
        <f t="shared" ca="1" si="110"/>
        <v xml:space="preserve"> </v>
      </c>
      <c r="AE70" s="87" t="str">
        <f t="shared" ca="1" si="110"/>
        <v xml:space="preserve"> </v>
      </c>
      <c r="AF70" s="87" t="str">
        <f t="shared" ca="1" si="110"/>
        <v xml:space="preserve"> </v>
      </c>
      <c r="AG70" s="87" t="str">
        <f t="shared" si="110"/>
        <v>WD</v>
      </c>
      <c r="AH70" s="87" t="str">
        <f t="shared" si="110"/>
        <v>WD</v>
      </c>
      <c r="AI70" s="87" t="str">
        <f t="shared" ca="1" si="110"/>
        <v xml:space="preserve"> </v>
      </c>
      <c r="AJ70" s="87" t="str">
        <f t="shared" ca="1" si="110"/>
        <v xml:space="preserve"> </v>
      </c>
      <c r="AK70" s="87" t="str">
        <f t="shared" ca="1" si="110"/>
        <v xml:space="preserve"> </v>
      </c>
      <c r="AL70" s="87" t="str">
        <f t="shared" ca="1" si="110"/>
        <v xml:space="preserve"> </v>
      </c>
      <c r="AM70" s="87" t="str">
        <f t="shared" ca="1" si="110"/>
        <v xml:space="preserve"> </v>
      </c>
      <c r="AN70" s="87" t="str">
        <f t="shared" si="110"/>
        <v>WD</v>
      </c>
      <c r="AO70" s="87" t="str">
        <f t="shared" ref="AO70:BT70" si="111">IF($C$2=TRUE,IF($F$70="",IF(AND(OR($D$70&lt;=AO$8,$D$70&lt;AP$8),$E$70&gt;=AO$8),$H$70,IF(OR(WEEKDAY(AO$8)=1,WEEKDAY(AO$8)=7),"WD"," ")),IF(AND(OR($D$70&lt;=AO$8,$D$70&lt;AP$8),$F$70&gt;=AO$8),"C",IF(OR(WEEKDAY(AO$8)=1,WEEKDAY(AO$8)=7),"WD"," "))),IF(OR(WEEKDAY(AO$8)=1,WEEKDAY(AO$8)=7),"WD",IF($F$70="",IF(AND(OR($D$70&lt;=AO$8,$D$70&lt;AP$8),$E$70&gt;=AO$8),$H$70," "),IF(AND(OR($D$70&lt;=AO$8,$D$70&lt;AP$8),$F$70&gt;=AO$8),"C"," "))))</f>
        <v>WD</v>
      </c>
      <c r="AP70" s="87" t="str">
        <f t="shared" ca="1" si="111"/>
        <v xml:space="preserve"> </v>
      </c>
      <c r="AQ70" s="87" t="str">
        <f t="shared" ca="1" si="111"/>
        <v xml:space="preserve"> </v>
      </c>
      <c r="AR70" s="87" t="str">
        <f t="shared" ca="1" si="111"/>
        <v xml:space="preserve"> </v>
      </c>
      <c r="AS70" s="87" t="str">
        <f t="shared" ca="1" si="111"/>
        <v xml:space="preserve"> </v>
      </c>
      <c r="AT70" s="87" t="str">
        <f t="shared" ca="1" si="111"/>
        <v xml:space="preserve"> </v>
      </c>
      <c r="AU70" s="87" t="str">
        <f t="shared" si="111"/>
        <v>WD</v>
      </c>
      <c r="AV70" s="87" t="str">
        <f t="shared" si="111"/>
        <v>WD</v>
      </c>
      <c r="AW70" s="87" t="str">
        <f t="shared" ca="1" si="111"/>
        <v xml:space="preserve"> </v>
      </c>
      <c r="AX70" s="87" t="str">
        <f t="shared" ca="1" si="111"/>
        <v xml:space="preserve"> </v>
      </c>
      <c r="AY70" s="87" t="str">
        <f t="shared" ca="1" si="111"/>
        <v xml:space="preserve"> </v>
      </c>
      <c r="AZ70" s="87" t="str">
        <f t="shared" ca="1" si="111"/>
        <v xml:space="preserve"> </v>
      </c>
      <c r="BA70" s="87" t="str">
        <f t="shared" ca="1" si="111"/>
        <v xml:space="preserve"> </v>
      </c>
      <c r="BB70" s="87" t="str">
        <f t="shared" si="111"/>
        <v>WD</v>
      </c>
      <c r="BC70" s="87" t="str">
        <f t="shared" si="111"/>
        <v>WD</v>
      </c>
      <c r="BD70" s="87" t="str">
        <f t="shared" ca="1" si="111"/>
        <v xml:space="preserve"> </v>
      </c>
      <c r="BE70" s="87" t="str">
        <f t="shared" ca="1" si="111"/>
        <v xml:space="preserve"> </v>
      </c>
      <c r="BF70" s="87" t="str">
        <f t="shared" ca="1" si="111"/>
        <v xml:space="preserve"> </v>
      </c>
      <c r="BG70" s="87" t="str">
        <f t="shared" ca="1" si="111"/>
        <v xml:space="preserve"> </v>
      </c>
      <c r="BH70" s="87" t="str">
        <f t="shared" ca="1" si="111"/>
        <v xml:space="preserve"> </v>
      </c>
      <c r="BI70" s="87" t="str">
        <f t="shared" si="111"/>
        <v>WD</v>
      </c>
      <c r="BJ70" s="87" t="str">
        <f t="shared" si="111"/>
        <v>WD</v>
      </c>
      <c r="BK70" s="87" t="str">
        <f t="shared" ca="1" si="111"/>
        <v xml:space="preserve"> </v>
      </c>
      <c r="BL70" s="87" t="str">
        <f t="shared" ca="1" si="111"/>
        <v xml:space="preserve"> </v>
      </c>
      <c r="BM70" s="87" t="str">
        <f t="shared" ca="1" si="111"/>
        <v xml:space="preserve"> </v>
      </c>
      <c r="BN70" s="87" t="str">
        <f t="shared" ca="1" si="111"/>
        <v xml:space="preserve"> </v>
      </c>
      <c r="BO70" s="87" t="str">
        <f t="shared" ca="1" si="111"/>
        <v xml:space="preserve"> </v>
      </c>
      <c r="BP70" s="87" t="str">
        <f t="shared" si="111"/>
        <v>WD</v>
      </c>
      <c r="BQ70" s="87" t="str">
        <f t="shared" si="111"/>
        <v>WD</v>
      </c>
      <c r="BR70" s="87" t="str">
        <f t="shared" ca="1" si="111"/>
        <v xml:space="preserve"> </v>
      </c>
      <c r="BS70" s="87" t="str">
        <f t="shared" ca="1" si="111"/>
        <v xml:space="preserve"> </v>
      </c>
      <c r="BT70" s="87" t="str">
        <f t="shared" ca="1" si="111"/>
        <v xml:space="preserve"> </v>
      </c>
      <c r="BU70" s="87" t="str">
        <f t="shared" ref="BU70:CZ70" ca="1" si="112">IF($C$2=TRUE,IF($F$70="",IF(AND(OR($D$70&lt;=BU$8,$D$70&lt;BV$8),$E$70&gt;=BU$8),$H$70,IF(OR(WEEKDAY(BU$8)=1,WEEKDAY(BU$8)=7),"WD"," ")),IF(AND(OR($D$70&lt;=BU$8,$D$70&lt;BV$8),$F$70&gt;=BU$8),"C",IF(OR(WEEKDAY(BU$8)=1,WEEKDAY(BU$8)=7),"WD"," "))),IF(OR(WEEKDAY(BU$8)=1,WEEKDAY(BU$8)=7),"WD",IF($F$70="",IF(AND(OR($D$70&lt;=BU$8,$D$70&lt;BV$8),$E$70&gt;=BU$8),$H$70," "),IF(AND(OR($D$70&lt;=BU$8,$D$70&lt;BV$8),$F$70&gt;=BU$8),"C"," "))))</f>
        <v xml:space="preserve"> </v>
      </c>
      <c r="BV70" s="87" t="str">
        <f t="shared" ca="1" si="112"/>
        <v xml:space="preserve"> </v>
      </c>
      <c r="BW70" s="87" t="str">
        <f t="shared" si="112"/>
        <v>WD</v>
      </c>
      <c r="BX70" s="87" t="str">
        <f t="shared" si="112"/>
        <v>WD</v>
      </c>
      <c r="BY70" s="87" t="str">
        <f t="shared" ca="1" si="112"/>
        <v xml:space="preserve"> </v>
      </c>
      <c r="BZ70" s="87" t="str">
        <f t="shared" ca="1" si="112"/>
        <v xml:space="preserve"> </v>
      </c>
      <c r="CA70" s="87" t="str">
        <f t="shared" ca="1" si="112"/>
        <v xml:space="preserve"> </v>
      </c>
      <c r="CB70" s="87" t="str">
        <f t="shared" ca="1" si="112"/>
        <v xml:space="preserve"> </v>
      </c>
      <c r="CC70" s="87" t="str">
        <f t="shared" ca="1" si="112"/>
        <v xml:space="preserve"> </v>
      </c>
      <c r="CD70" s="87" t="str">
        <f t="shared" si="112"/>
        <v>WD</v>
      </c>
      <c r="CE70" s="87" t="str">
        <f t="shared" si="112"/>
        <v>WD</v>
      </c>
      <c r="CF70" s="87" t="str">
        <f t="shared" ca="1" si="112"/>
        <v xml:space="preserve"> </v>
      </c>
      <c r="CG70" s="87" t="str">
        <f t="shared" ca="1" si="112"/>
        <v xml:space="preserve"> </v>
      </c>
      <c r="CH70" s="87" t="str">
        <f t="shared" ca="1" si="112"/>
        <v xml:space="preserve"> </v>
      </c>
      <c r="CI70" s="87" t="str">
        <f t="shared" ca="1" si="112"/>
        <v xml:space="preserve"> </v>
      </c>
      <c r="CJ70" s="87" t="str">
        <f t="shared" ca="1" si="112"/>
        <v xml:space="preserve"> </v>
      </c>
      <c r="CK70" s="87" t="str">
        <f t="shared" si="112"/>
        <v>WD</v>
      </c>
      <c r="CL70" s="87" t="str">
        <f t="shared" si="112"/>
        <v>WD</v>
      </c>
      <c r="CM70" s="87" t="str">
        <f t="shared" ca="1" si="112"/>
        <v xml:space="preserve"> </v>
      </c>
      <c r="CN70" s="87" t="str">
        <f t="shared" ca="1" si="112"/>
        <v xml:space="preserve"> </v>
      </c>
      <c r="CO70" s="87" t="str">
        <f t="shared" ca="1" si="112"/>
        <v xml:space="preserve"> </v>
      </c>
      <c r="CP70" s="87" t="str">
        <f t="shared" ca="1" si="112"/>
        <v xml:space="preserve"> </v>
      </c>
      <c r="CQ70" s="87" t="str">
        <f t="shared" ca="1" si="112"/>
        <v xml:space="preserve"> </v>
      </c>
      <c r="CR70" s="87" t="str">
        <f t="shared" si="112"/>
        <v>WD</v>
      </c>
      <c r="CS70" s="87" t="str">
        <f t="shared" si="112"/>
        <v>WD</v>
      </c>
      <c r="CT70" s="87" t="str">
        <f t="shared" ca="1" si="112"/>
        <v xml:space="preserve"> </v>
      </c>
      <c r="CU70" s="87" t="str">
        <f t="shared" ca="1" si="112"/>
        <v xml:space="preserve"> </v>
      </c>
      <c r="CV70" s="87" t="str">
        <f t="shared" ca="1" si="112"/>
        <v xml:space="preserve"> </v>
      </c>
      <c r="CW70" s="87" t="str">
        <f t="shared" ca="1" si="112"/>
        <v xml:space="preserve"> </v>
      </c>
      <c r="CX70" s="87" t="str">
        <f t="shared" ca="1" si="112"/>
        <v xml:space="preserve"> </v>
      </c>
      <c r="CY70" s="87" t="str">
        <f t="shared" si="112"/>
        <v>WD</v>
      </c>
      <c r="CZ70" s="87" t="str">
        <f t="shared" si="112"/>
        <v>WD</v>
      </c>
      <c r="DA70" s="87" t="str">
        <f t="shared" ref="DA70:DZ70" ca="1" si="113">IF($C$2=TRUE,IF($F$70="",IF(AND(OR($D$70&lt;=DA$8,$D$70&lt;DB$8),$E$70&gt;=DA$8),$H$70,IF(OR(WEEKDAY(DA$8)=1,WEEKDAY(DA$8)=7),"WD"," ")),IF(AND(OR($D$70&lt;=DA$8,$D$70&lt;DB$8),$F$70&gt;=DA$8),"C",IF(OR(WEEKDAY(DA$8)=1,WEEKDAY(DA$8)=7),"WD"," "))),IF(OR(WEEKDAY(DA$8)=1,WEEKDAY(DA$8)=7),"WD",IF($F$70="",IF(AND(OR($D$70&lt;=DA$8,$D$70&lt;DB$8),$E$70&gt;=DA$8),$H$70," "),IF(AND(OR($D$70&lt;=DA$8,$D$70&lt;DB$8),$F$70&gt;=DA$8),"C"," "))))</f>
        <v xml:space="preserve"> </v>
      </c>
      <c r="DB70" s="87" t="str">
        <f t="shared" ca="1" si="113"/>
        <v xml:space="preserve"> </v>
      </c>
      <c r="DC70" s="87" t="str">
        <f t="shared" ca="1" si="113"/>
        <v xml:space="preserve"> </v>
      </c>
      <c r="DD70" s="87" t="str">
        <f t="shared" ca="1" si="113"/>
        <v xml:space="preserve"> </v>
      </c>
      <c r="DE70" s="87" t="str">
        <f t="shared" ca="1" si="113"/>
        <v xml:space="preserve"> </v>
      </c>
      <c r="DF70" s="87" t="str">
        <f t="shared" si="113"/>
        <v>WD</v>
      </c>
      <c r="DG70" s="87" t="str">
        <f t="shared" si="113"/>
        <v>WD</v>
      </c>
      <c r="DH70" s="87" t="str">
        <f t="shared" ca="1" si="113"/>
        <v xml:space="preserve"> </v>
      </c>
      <c r="DI70" s="87" t="str">
        <f t="shared" ca="1" si="113"/>
        <v xml:space="preserve"> </v>
      </c>
      <c r="DJ70" s="87" t="str">
        <f t="shared" ca="1" si="113"/>
        <v xml:space="preserve"> </v>
      </c>
      <c r="DK70" s="87" t="str">
        <f t="shared" ca="1" si="113"/>
        <v xml:space="preserve"> </v>
      </c>
      <c r="DL70" s="87" t="str">
        <f t="shared" ca="1" si="113"/>
        <v xml:space="preserve"> </v>
      </c>
      <c r="DM70" s="87" t="str">
        <f t="shared" si="113"/>
        <v>WD</v>
      </c>
      <c r="DN70" s="87" t="str">
        <f t="shared" si="113"/>
        <v>WD</v>
      </c>
      <c r="DO70" s="87" t="str">
        <f t="shared" ca="1" si="113"/>
        <v xml:space="preserve"> </v>
      </c>
      <c r="DP70" s="87" t="str">
        <f t="shared" ca="1" si="113"/>
        <v xml:space="preserve"> </v>
      </c>
      <c r="DQ70" s="87" t="str">
        <f t="shared" ca="1" si="113"/>
        <v xml:space="preserve"> </v>
      </c>
      <c r="DR70" s="87" t="str">
        <f t="shared" ca="1" si="113"/>
        <v xml:space="preserve"> </v>
      </c>
      <c r="DS70" s="87" t="str">
        <f t="shared" ca="1" si="113"/>
        <v xml:space="preserve"> </v>
      </c>
      <c r="DT70" s="87" t="str">
        <f t="shared" si="113"/>
        <v>WD</v>
      </c>
      <c r="DU70" s="87" t="str">
        <f t="shared" si="113"/>
        <v>WD</v>
      </c>
      <c r="DV70" s="87" t="str">
        <f t="shared" ca="1" si="113"/>
        <v xml:space="preserve"> </v>
      </c>
      <c r="DW70" s="87" t="str">
        <f t="shared" ca="1" si="113"/>
        <v xml:space="preserve"> </v>
      </c>
      <c r="DX70" s="87" t="str">
        <f t="shared" ca="1" si="113"/>
        <v xml:space="preserve"> </v>
      </c>
      <c r="DY70" s="87" t="str">
        <f t="shared" ca="1" si="113"/>
        <v xml:space="preserve"> </v>
      </c>
      <c r="DZ70" s="87" t="str">
        <f t="shared" ca="1" si="113"/>
        <v xml:space="preserve"> </v>
      </c>
    </row>
    <row r="71" spans="1:130" s="74" customFormat="1" ht="1.2" customHeight="1" x14ac:dyDescent="0.3">
      <c r="A71" s="96"/>
      <c r="B71" s="96"/>
      <c r="C71" s="96"/>
      <c r="D71" s="97"/>
      <c r="E71" s="97"/>
      <c r="F71" s="97"/>
      <c r="G71" s="98" t="str">
        <f ca="1">IF(AND(G70 = 100%, G72 = 100%), "100%", " ")</f>
        <v xml:space="preserve"> </v>
      </c>
      <c r="H71" s="82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  <c r="BW71" s="87"/>
      <c r="BX71" s="87"/>
      <c r="BY71" s="87"/>
      <c r="BZ71" s="87"/>
      <c r="CA71" s="87"/>
      <c r="CB71" s="87"/>
      <c r="CC71" s="87"/>
      <c r="CD71" s="87"/>
      <c r="CE71" s="87"/>
      <c r="CF71" s="87"/>
      <c r="CG71" s="87"/>
      <c r="CH71" s="87"/>
      <c r="CI71" s="87"/>
      <c r="CJ71" s="87"/>
      <c r="CK71" s="87"/>
      <c r="CL71" s="87"/>
      <c r="CM71" s="87"/>
      <c r="CN71" s="87"/>
      <c r="CO71" s="87"/>
      <c r="CP71" s="87"/>
      <c r="CQ71" s="87"/>
      <c r="CR71" s="87"/>
      <c r="CS71" s="87"/>
      <c r="CT71" s="87"/>
      <c r="CU71" s="87"/>
      <c r="CV71" s="87"/>
      <c r="CW71" s="87"/>
      <c r="CX71" s="87"/>
      <c r="CY71" s="87"/>
      <c r="CZ71" s="87"/>
      <c r="DA71" s="87"/>
      <c r="DB71" s="87"/>
      <c r="DC71" s="87"/>
      <c r="DD71" s="87"/>
      <c r="DE71" s="87"/>
      <c r="DF71" s="87"/>
      <c r="DG71" s="87"/>
      <c r="DH71" s="87"/>
      <c r="DI71" s="87"/>
      <c r="DJ71" s="87"/>
      <c r="DK71" s="87"/>
      <c r="DL71" s="87"/>
      <c r="DM71" s="87"/>
      <c r="DN71" s="87"/>
      <c r="DO71" s="87"/>
      <c r="DP71" s="87"/>
      <c r="DQ71" s="87"/>
      <c r="DR71" s="87"/>
      <c r="DS71" s="87"/>
      <c r="DT71" s="87"/>
      <c r="DU71" s="87"/>
      <c r="DV71" s="87"/>
      <c r="DW71" s="87"/>
      <c r="DX71" s="87"/>
      <c r="DY71" s="87"/>
      <c r="DZ71" s="87"/>
    </row>
    <row r="72" spans="1:130" x14ac:dyDescent="0.3">
      <c r="A72" s="96" t="str">
        <f ca="1">IF(OFFSET(Actions!B1,32,0)  = "","", OFFSET(Actions!B1,32,0) )</f>
        <v/>
      </c>
      <c r="B72" s="96" t="str">
        <f ca="1">IF(OFFSET(Actions!H1,32,0) = "","", OFFSET(Actions!H1,32,0))</f>
        <v/>
      </c>
      <c r="C72" s="96" t="str">
        <f ca="1">IF(OFFSET(Actions!C1,32,0)  = "","", OFFSET(Actions!C1,32,0) )</f>
        <v/>
      </c>
      <c r="D72" s="97" t="str">
        <f ca="1">IF(OFFSET(Actions!I$1,32,0) = 0/1/1900,"",IFERROR(DATEVALUE(MID(OFFSET(Actions!I$1,32,0), 5,8 )), OFFSET(Actions!I$1,32,0)))</f>
        <v/>
      </c>
      <c r="E72" s="97" t="str">
        <f ca="1">IF(OFFSET(Actions!J$1,32,0) = 0/1/1900,"",IFERROR(DATEVALUE(MID(OFFSET(Actions!J$1,32,0), 5,8 )), OFFSET(Actions!J$1,32,0)))</f>
        <v/>
      </c>
      <c r="F72" s="97" t="str">
        <f ca="1">IF(OFFSET(Actions!K$1,32,0) = 0/1/1900,"",IFERROR(DATEVALUE(MID(OFFSET(Actions!K$1,32,0), 5,8 )), OFFSET(Actions!K$1,32,0)))</f>
        <v/>
      </c>
      <c r="G72" s="98" t="str">
        <f ca="1">IF(OFFSET(Actions!G1,32,0)  = "","", OFFSET(Actions!G1,32,0) )</f>
        <v/>
      </c>
      <c r="H72" s="82" t="str">
        <f ca="1">IF(OFFSET(Actions!E1,32,0)  = "","", OFFSET(Actions!E1,32,0) )</f>
        <v/>
      </c>
      <c r="I72" s="87" t="str">
        <f t="shared" ref="I72:AN72" ca="1" si="114">IF($C$2=TRUE,IF($F$72="",IF(AND(OR($D$72&lt;=I$8,$D$72&lt;J$8),$E$72&gt;=I$8),$H$72,IF(OR(WEEKDAY(I$8)=1,WEEKDAY(I$8)=7),"WD"," ")),IF(AND(OR($D$72&lt;=I$8,$D$72&lt;J$8),$F$72&gt;=I$8),"C",IF(OR(WEEKDAY(I$8)=1,WEEKDAY(I$8)=7),"WD"," "))),IF(OR(WEEKDAY(I$8)=1,WEEKDAY(I$8)=7),"WD",IF($F$72="",IF(AND(OR($D$72&lt;=I$8,$D$72&lt;J$8),$E$72&gt;=I$8),$H$72," "),IF(AND(OR($D$72&lt;=I$8,$D$72&lt;J$8),$F$72&gt;=I$8),"C"," "))))</f>
        <v xml:space="preserve"> </v>
      </c>
      <c r="J72" s="87" t="str">
        <f t="shared" ca="1" si="114"/>
        <v xml:space="preserve"> </v>
      </c>
      <c r="K72" s="87" t="str">
        <f t="shared" ca="1" si="114"/>
        <v xml:space="preserve"> </v>
      </c>
      <c r="L72" s="87" t="str">
        <f t="shared" si="114"/>
        <v>WD</v>
      </c>
      <c r="M72" s="87" t="str">
        <f t="shared" si="114"/>
        <v>WD</v>
      </c>
      <c r="N72" s="87" t="str">
        <f t="shared" ca="1" si="114"/>
        <v xml:space="preserve"> </v>
      </c>
      <c r="O72" s="87" t="str">
        <f t="shared" ca="1" si="114"/>
        <v xml:space="preserve"> </v>
      </c>
      <c r="P72" s="87" t="str">
        <f t="shared" ca="1" si="114"/>
        <v xml:space="preserve"> </v>
      </c>
      <c r="Q72" s="87" t="str">
        <f t="shared" ca="1" si="114"/>
        <v xml:space="preserve"> </v>
      </c>
      <c r="R72" s="87" t="str">
        <f t="shared" ca="1" si="114"/>
        <v xml:space="preserve"> </v>
      </c>
      <c r="S72" s="87" t="str">
        <f t="shared" si="114"/>
        <v>WD</v>
      </c>
      <c r="T72" s="87" t="str">
        <f t="shared" si="114"/>
        <v>WD</v>
      </c>
      <c r="U72" s="87" t="str">
        <f t="shared" ca="1" si="114"/>
        <v xml:space="preserve"> </v>
      </c>
      <c r="V72" s="87" t="str">
        <f t="shared" ca="1" si="114"/>
        <v xml:space="preserve"> </v>
      </c>
      <c r="W72" s="87" t="str">
        <f t="shared" ca="1" si="114"/>
        <v xml:space="preserve"> </v>
      </c>
      <c r="X72" s="87" t="str">
        <f t="shared" ca="1" si="114"/>
        <v xml:space="preserve"> </v>
      </c>
      <c r="Y72" s="87" t="str">
        <f t="shared" ca="1" si="114"/>
        <v xml:space="preserve"> </v>
      </c>
      <c r="Z72" s="87" t="str">
        <f t="shared" si="114"/>
        <v>WD</v>
      </c>
      <c r="AA72" s="87" t="str">
        <f t="shared" si="114"/>
        <v>WD</v>
      </c>
      <c r="AB72" s="87" t="str">
        <f t="shared" ca="1" si="114"/>
        <v xml:space="preserve"> </v>
      </c>
      <c r="AC72" s="87" t="str">
        <f t="shared" ca="1" si="114"/>
        <v xml:space="preserve"> </v>
      </c>
      <c r="AD72" s="87" t="str">
        <f t="shared" ca="1" si="114"/>
        <v xml:space="preserve"> </v>
      </c>
      <c r="AE72" s="87" t="str">
        <f t="shared" ca="1" si="114"/>
        <v xml:space="preserve"> </v>
      </c>
      <c r="AF72" s="87" t="str">
        <f t="shared" ca="1" si="114"/>
        <v xml:space="preserve"> </v>
      </c>
      <c r="AG72" s="87" t="str">
        <f t="shared" si="114"/>
        <v>WD</v>
      </c>
      <c r="AH72" s="87" t="str">
        <f t="shared" si="114"/>
        <v>WD</v>
      </c>
      <c r="AI72" s="87" t="str">
        <f t="shared" ca="1" si="114"/>
        <v xml:space="preserve"> </v>
      </c>
      <c r="AJ72" s="87" t="str">
        <f t="shared" ca="1" si="114"/>
        <v xml:space="preserve"> </v>
      </c>
      <c r="AK72" s="87" t="str">
        <f t="shared" ca="1" si="114"/>
        <v xml:space="preserve"> </v>
      </c>
      <c r="AL72" s="87" t="str">
        <f t="shared" ca="1" si="114"/>
        <v xml:space="preserve"> </v>
      </c>
      <c r="AM72" s="87" t="str">
        <f t="shared" ca="1" si="114"/>
        <v xml:space="preserve"> </v>
      </c>
      <c r="AN72" s="87" t="str">
        <f t="shared" si="114"/>
        <v>WD</v>
      </c>
      <c r="AO72" s="87" t="str">
        <f t="shared" ref="AO72:BT72" si="115">IF($C$2=TRUE,IF($F$72="",IF(AND(OR($D$72&lt;=AO$8,$D$72&lt;AP$8),$E$72&gt;=AO$8),$H$72,IF(OR(WEEKDAY(AO$8)=1,WEEKDAY(AO$8)=7),"WD"," ")),IF(AND(OR($D$72&lt;=AO$8,$D$72&lt;AP$8),$F$72&gt;=AO$8),"C",IF(OR(WEEKDAY(AO$8)=1,WEEKDAY(AO$8)=7),"WD"," "))),IF(OR(WEEKDAY(AO$8)=1,WEEKDAY(AO$8)=7),"WD",IF($F$72="",IF(AND(OR($D$72&lt;=AO$8,$D$72&lt;AP$8),$E$72&gt;=AO$8),$H$72," "),IF(AND(OR($D$72&lt;=AO$8,$D$72&lt;AP$8),$F$72&gt;=AO$8),"C"," "))))</f>
        <v>WD</v>
      </c>
      <c r="AP72" s="87" t="str">
        <f t="shared" ca="1" si="115"/>
        <v xml:space="preserve"> </v>
      </c>
      <c r="AQ72" s="87" t="str">
        <f t="shared" ca="1" si="115"/>
        <v xml:space="preserve"> </v>
      </c>
      <c r="AR72" s="87" t="str">
        <f t="shared" ca="1" si="115"/>
        <v xml:space="preserve"> </v>
      </c>
      <c r="AS72" s="87" t="str">
        <f t="shared" ca="1" si="115"/>
        <v xml:space="preserve"> </v>
      </c>
      <c r="AT72" s="87" t="str">
        <f t="shared" ca="1" si="115"/>
        <v xml:space="preserve"> </v>
      </c>
      <c r="AU72" s="87" t="str">
        <f t="shared" si="115"/>
        <v>WD</v>
      </c>
      <c r="AV72" s="87" t="str">
        <f t="shared" si="115"/>
        <v>WD</v>
      </c>
      <c r="AW72" s="87" t="str">
        <f t="shared" ca="1" si="115"/>
        <v xml:space="preserve"> </v>
      </c>
      <c r="AX72" s="87" t="str">
        <f t="shared" ca="1" si="115"/>
        <v xml:space="preserve"> </v>
      </c>
      <c r="AY72" s="87" t="str">
        <f t="shared" ca="1" si="115"/>
        <v xml:space="preserve"> </v>
      </c>
      <c r="AZ72" s="87" t="str">
        <f t="shared" ca="1" si="115"/>
        <v xml:space="preserve"> </v>
      </c>
      <c r="BA72" s="87" t="str">
        <f t="shared" ca="1" si="115"/>
        <v xml:space="preserve"> </v>
      </c>
      <c r="BB72" s="87" t="str">
        <f t="shared" si="115"/>
        <v>WD</v>
      </c>
      <c r="BC72" s="87" t="str">
        <f t="shared" si="115"/>
        <v>WD</v>
      </c>
      <c r="BD72" s="87" t="str">
        <f t="shared" ca="1" si="115"/>
        <v xml:space="preserve"> </v>
      </c>
      <c r="BE72" s="87" t="str">
        <f t="shared" ca="1" si="115"/>
        <v xml:space="preserve"> </v>
      </c>
      <c r="BF72" s="87" t="str">
        <f t="shared" ca="1" si="115"/>
        <v xml:space="preserve"> </v>
      </c>
      <c r="BG72" s="87" t="str">
        <f t="shared" ca="1" si="115"/>
        <v xml:space="preserve"> </v>
      </c>
      <c r="BH72" s="87" t="str">
        <f t="shared" ca="1" si="115"/>
        <v xml:space="preserve"> </v>
      </c>
      <c r="BI72" s="87" t="str">
        <f t="shared" si="115"/>
        <v>WD</v>
      </c>
      <c r="BJ72" s="87" t="str">
        <f t="shared" si="115"/>
        <v>WD</v>
      </c>
      <c r="BK72" s="87" t="str">
        <f t="shared" ca="1" si="115"/>
        <v xml:space="preserve"> </v>
      </c>
      <c r="BL72" s="87" t="str">
        <f t="shared" ca="1" si="115"/>
        <v xml:space="preserve"> </v>
      </c>
      <c r="BM72" s="87" t="str">
        <f t="shared" ca="1" si="115"/>
        <v xml:space="preserve"> </v>
      </c>
      <c r="BN72" s="87" t="str">
        <f t="shared" ca="1" si="115"/>
        <v xml:space="preserve"> </v>
      </c>
      <c r="BO72" s="87" t="str">
        <f t="shared" ca="1" si="115"/>
        <v xml:space="preserve"> </v>
      </c>
      <c r="BP72" s="87" t="str">
        <f t="shared" si="115"/>
        <v>WD</v>
      </c>
      <c r="BQ72" s="87" t="str">
        <f t="shared" si="115"/>
        <v>WD</v>
      </c>
      <c r="BR72" s="87" t="str">
        <f t="shared" ca="1" si="115"/>
        <v xml:space="preserve"> </v>
      </c>
      <c r="BS72" s="87" t="str">
        <f t="shared" ca="1" si="115"/>
        <v xml:space="preserve"> </v>
      </c>
      <c r="BT72" s="87" t="str">
        <f t="shared" ca="1" si="115"/>
        <v xml:space="preserve"> </v>
      </c>
      <c r="BU72" s="87" t="str">
        <f t="shared" ref="BU72:CZ72" ca="1" si="116">IF($C$2=TRUE,IF($F$72="",IF(AND(OR($D$72&lt;=BU$8,$D$72&lt;BV$8),$E$72&gt;=BU$8),$H$72,IF(OR(WEEKDAY(BU$8)=1,WEEKDAY(BU$8)=7),"WD"," ")),IF(AND(OR($D$72&lt;=BU$8,$D$72&lt;BV$8),$F$72&gt;=BU$8),"C",IF(OR(WEEKDAY(BU$8)=1,WEEKDAY(BU$8)=7),"WD"," "))),IF(OR(WEEKDAY(BU$8)=1,WEEKDAY(BU$8)=7),"WD",IF($F$72="",IF(AND(OR($D$72&lt;=BU$8,$D$72&lt;BV$8),$E$72&gt;=BU$8),$H$72," "),IF(AND(OR($D$72&lt;=BU$8,$D$72&lt;BV$8),$F$72&gt;=BU$8),"C"," "))))</f>
        <v xml:space="preserve"> </v>
      </c>
      <c r="BV72" s="87" t="str">
        <f t="shared" ca="1" si="116"/>
        <v xml:space="preserve"> </v>
      </c>
      <c r="BW72" s="87" t="str">
        <f t="shared" si="116"/>
        <v>WD</v>
      </c>
      <c r="BX72" s="87" t="str">
        <f t="shared" si="116"/>
        <v>WD</v>
      </c>
      <c r="BY72" s="87" t="str">
        <f t="shared" ca="1" si="116"/>
        <v xml:space="preserve"> </v>
      </c>
      <c r="BZ72" s="87" t="str">
        <f t="shared" ca="1" si="116"/>
        <v xml:space="preserve"> </v>
      </c>
      <c r="CA72" s="87" t="str">
        <f t="shared" ca="1" si="116"/>
        <v xml:space="preserve"> </v>
      </c>
      <c r="CB72" s="87" t="str">
        <f t="shared" ca="1" si="116"/>
        <v xml:space="preserve"> </v>
      </c>
      <c r="CC72" s="87" t="str">
        <f t="shared" ca="1" si="116"/>
        <v xml:space="preserve"> </v>
      </c>
      <c r="CD72" s="87" t="str">
        <f t="shared" si="116"/>
        <v>WD</v>
      </c>
      <c r="CE72" s="87" t="str">
        <f t="shared" si="116"/>
        <v>WD</v>
      </c>
      <c r="CF72" s="87" t="str">
        <f t="shared" ca="1" si="116"/>
        <v xml:space="preserve"> </v>
      </c>
      <c r="CG72" s="87" t="str">
        <f t="shared" ca="1" si="116"/>
        <v xml:space="preserve"> </v>
      </c>
      <c r="CH72" s="87" t="str">
        <f t="shared" ca="1" si="116"/>
        <v xml:space="preserve"> </v>
      </c>
      <c r="CI72" s="87" t="str">
        <f t="shared" ca="1" si="116"/>
        <v xml:space="preserve"> </v>
      </c>
      <c r="CJ72" s="87" t="str">
        <f t="shared" ca="1" si="116"/>
        <v xml:space="preserve"> </v>
      </c>
      <c r="CK72" s="87" t="str">
        <f t="shared" si="116"/>
        <v>WD</v>
      </c>
      <c r="CL72" s="87" t="str">
        <f t="shared" si="116"/>
        <v>WD</v>
      </c>
      <c r="CM72" s="87" t="str">
        <f t="shared" ca="1" si="116"/>
        <v xml:space="preserve"> </v>
      </c>
      <c r="CN72" s="87" t="str">
        <f t="shared" ca="1" si="116"/>
        <v xml:space="preserve"> </v>
      </c>
      <c r="CO72" s="87" t="str">
        <f t="shared" ca="1" si="116"/>
        <v xml:space="preserve"> </v>
      </c>
      <c r="CP72" s="87" t="str">
        <f t="shared" ca="1" si="116"/>
        <v xml:space="preserve"> </v>
      </c>
      <c r="CQ72" s="87" t="str">
        <f t="shared" ca="1" si="116"/>
        <v xml:space="preserve"> </v>
      </c>
      <c r="CR72" s="87" t="str">
        <f t="shared" si="116"/>
        <v>WD</v>
      </c>
      <c r="CS72" s="87" t="str">
        <f t="shared" si="116"/>
        <v>WD</v>
      </c>
      <c r="CT72" s="87" t="str">
        <f t="shared" ca="1" si="116"/>
        <v xml:space="preserve"> </v>
      </c>
      <c r="CU72" s="87" t="str">
        <f t="shared" ca="1" si="116"/>
        <v xml:space="preserve"> </v>
      </c>
      <c r="CV72" s="87" t="str">
        <f t="shared" ca="1" si="116"/>
        <v xml:space="preserve"> </v>
      </c>
      <c r="CW72" s="87" t="str">
        <f t="shared" ca="1" si="116"/>
        <v xml:space="preserve"> </v>
      </c>
      <c r="CX72" s="87" t="str">
        <f t="shared" ca="1" si="116"/>
        <v xml:space="preserve"> </v>
      </c>
      <c r="CY72" s="87" t="str">
        <f t="shared" si="116"/>
        <v>WD</v>
      </c>
      <c r="CZ72" s="87" t="str">
        <f t="shared" si="116"/>
        <v>WD</v>
      </c>
      <c r="DA72" s="87" t="str">
        <f t="shared" ref="DA72:DZ72" ca="1" si="117">IF($C$2=TRUE,IF($F$72="",IF(AND(OR($D$72&lt;=DA$8,$D$72&lt;DB$8),$E$72&gt;=DA$8),$H$72,IF(OR(WEEKDAY(DA$8)=1,WEEKDAY(DA$8)=7),"WD"," ")),IF(AND(OR($D$72&lt;=DA$8,$D$72&lt;DB$8),$F$72&gt;=DA$8),"C",IF(OR(WEEKDAY(DA$8)=1,WEEKDAY(DA$8)=7),"WD"," "))),IF(OR(WEEKDAY(DA$8)=1,WEEKDAY(DA$8)=7),"WD",IF($F$72="",IF(AND(OR($D$72&lt;=DA$8,$D$72&lt;DB$8),$E$72&gt;=DA$8),$H$72," "),IF(AND(OR($D$72&lt;=DA$8,$D$72&lt;DB$8),$F$72&gt;=DA$8),"C"," "))))</f>
        <v xml:space="preserve"> </v>
      </c>
      <c r="DB72" s="87" t="str">
        <f t="shared" ca="1" si="117"/>
        <v xml:space="preserve"> </v>
      </c>
      <c r="DC72" s="87" t="str">
        <f t="shared" ca="1" si="117"/>
        <v xml:space="preserve"> </v>
      </c>
      <c r="DD72" s="87" t="str">
        <f t="shared" ca="1" si="117"/>
        <v xml:space="preserve"> </v>
      </c>
      <c r="DE72" s="87" t="str">
        <f t="shared" ca="1" si="117"/>
        <v xml:space="preserve"> </v>
      </c>
      <c r="DF72" s="87" t="str">
        <f t="shared" si="117"/>
        <v>WD</v>
      </c>
      <c r="DG72" s="87" t="str">
        <f t="shared" si="117"/>
        <v>WD</v>
      </c>
      <c r="DH72" s="87" t="str">
        <f t="shared" ca="1" si="117"/>
        <v xml:space="preserve"> </v>
      </c>
      <c r="DI72" s="87" t="str">
        <f t="shared" ca="1" si="117"/>
        <v xml:space="preserve"> </v>
      </c>
      <c r="DJ72" s="87" t="str">
        <f t="shared" ca="1" si="117"/>
        <v xml:space="preserve"> </v>
      </c>
      <c r="DK72" s="87" t="str">
        <f t="shared" ca="1" si="117"/>
        <v xml:space="preserve"> </v>
      </c>
      <c r="DL72" s="87" t="str">
        <f t="shared" ca="1" si="117"/>
        <v xml:space="preserve"> </v>
      </c>
      <c r="DM72" s="87" t="str">
        <f t="shared" si="117"/>
        <v>WD</v>
      </c>
      <c r="DN72" s="87" t="str">
        <f t="shared" si="117"/>
        <v>WD</v>
      </c>
      <c r="DO72" s="87" t="str">
        <f t="shared" ca="1" si="117"/>
        <v xml:space="preserve"> </v>
      </c>
      <c r="DP72" s="87" t="str">
        <f t="shared" ca="1" si="117"/>
        <v xml:space="preserve"> </v>
      </c>
      <c r="DQ72" s="87" t="str">
        <f t="shared" ca="1" si="117"/>
        <v xml:space="preserve"> </v>
      </c>
      <c r="DR72" s="87" t="str">
        <f t="shared" ca="1" si="117"/>
        <v xml:space="preserve"> </v>
      </c>
      <c r="DS72" s="87" t="str">
        <f t="shared" ca="1" si="117"/>
        <v xml:space="preserve"> </v>
      </c>
      <c r="DT72" s="87" t="str">
        <f t="shared" si="117"/>
        <v>WD</v>
      </c>
      <c r="DU72" s="87" t="str">
        <f t="shared" si="117"/>
        <v>WD</v>
      </c>
      <c r="DV72" s="87" t="str">
        <f t="shared" ca="1" si="117"/>
        <v xml:space="preserve"> </v>
      </c>
      <c r="DW72" s="87" t="str">
        <f t="shared" ca="1" si="117"/>
        <v xml:space="preserve"> </v>
      </c>
      <c r="DX72" s="87" t="str">
        <f t="shared" ca="1" si="117"/>
        <v xml:space="preserve"> </v>
      </c>
      <c r="DY72" s="87" t="str">
        <f t="shared" ca="1" si="117"/>
        <v xml:space="preserve"> </v>
      </c>
      <c r="DZ72" s="87" t="str">
        <f t="shared" ca="1" si="117"/>
        <v xml:space="preserve"> </v>
      </c>
    </row>
    <row r="73" spans="1:130" s="74" customFormat="1" ht="1.2" customHeight="1" x14ac:dyDescent="0.3">
      <c r="A73" s="96"/>
      <c r="B73" s="96"/>
      <c r="C73" s="96"/>
      <c r="D73" s="97"/>
      <c r="E73" s="97"/>
      <c r="F73" s="97"/>
      <c r="G73" s="98" t="str">
        <f ca="1">IF(AND(G72 = 100%, G74 = 100%), "100%", " ")</f>
        <v xml:space="preserve"> </v>
      </c>
      <c r="H73" s="82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</row>
    <row r="74" spans="1:130" x14ac:dyDescent="0.3">
      <c r="A74" s="96" t="str">
        <f ca="1">IF(OFFSET(Actions!B1,33,0)  = "","", OFFSET(Actions!B1,33,0) )</f>
        <v/>
      </c>
      <c r="B74" s="96" t="str">
        <f ca="1">IF(OFFSET(Actions!H$1,33,0) = "","", OFFSET(Actions!H$1,33,0))</f>
        <v/>
      </c>
      <c r="C74" s="96" t="str">
        <f ca="1">IF(OFFSET(Actions!C1,33,0)  = "","", OFFSET(Actions!C1,33,0) )</f>
        <v/>
      </c>
      <c r="D74" s="97" t="str">
        <f ca="1">IF(OFFSET(Actions!I$1,33,0) = 0/1/1900,"",IFERROR(DATEVALUE(MID(OFFSET(Actions!I$1,33,0), 5,8 )), OFFSET(Actions!I$1,33,0)))</f>
        <v/>
      </c>
      <c r="E74" s="97" t="str">
        <f ca="1">IF(OFFSET(Actions!J$1,33,0) = 0/1/1900,"",IFERROR(DATEVALUE(MID(OFFSET(Actions!J$1,33,0), 5,8 )), OFFSET(Actions!J$1,33,0)))</f>
        <v/>
      </c>
      <c r="F74" s="97" t="str">
        <f ca="1">IF(OFFSET(Actions!K$1,33,0) = 0/1/1900,"",IFERROR(DATEVALUE(MID(OFFSET(Actions!K$1,33,0), 5,8 )), OFFSET(Actions!K$1,33,0)))</f>
        <v/>
      </c>
      <c r="G74" s="98" t="str">
        <f ca="1">IF(OFFSET(Actions!G1,33,0)  = "","", OFFSET(Actions!G1,33,0) )</f>
        <v/>
      </c>
      <c r="H74" s="82" t="str">
        <f ca="1">IF(OFFSET(Actions!E1,33,0)  = "","", OFFSET(Actions!E1,33,0) )</f>
        <v/>
      </c>
      <c r="I74" s="87" t="str">
        <f t="shared" ref="I74:AN74" ca="1" si="118">IF($C$2=TRUE,IF($F$74="",IF(AND(OR($D$74&lt;=I$8,$D$74&lt;J$8),$E$74&gt;=I$8),$H$74,IF(OR(WEEKDAY(I$8)=1,WEEKDAY(I$8)=7),"WD"," ")),IF(AND(OR($D$74&lt;=I$8,$D$74&lt;J$8),$F$74&gt;=I$8),"C",IF(OR(WEEKDAY(I$8)=1,WEEKDAY(I$8)=7),"WD"," "))),IF(OR(WEEKDAY(I$8)=1,WEEKDAY(I$8)=7),"WD",IF($F$74="",IF(AND(OR($D$74&lt;=I$8,$D$74&lt;J$8),$E$74&gt;=I$8),$H$74," "),IF(AND(OR($D$74&lt;=I$8,$D$74&lt;J$8),$F$74&gt;=I$8),"C"," "))))</f>
        <v xml:space="preserve"> </v>
      </c>
      <c r="J74" s="87" t="str">
        <f t="shared" ca="1" si="118"/>
        <v xml:space="preserve"> </v>
      </c>
      <c r="K74" s="87" t="str">
        <f t="shared" ca="1" si="118"/>
        <v xml:space="preserve"> </v>
      </c>
      <c r="L74" s="87" t="str">
        <f t="shared" si="118"/>
        <v>WD</v>
      </c>
      <c r="M74" s="87" t="str">
        <f t="shared" si="118"/>
        <v>WD</v>
      </c>
      <c r="N74" s="87" t="str">
        <f t="shared" ca="1" si="118"/>
        <v xml:space="preserve"> </v>
      </c>
      <c r="O74" s="87" t="str">
        <f t="shared" ca="1" si="118"/>
        <v xml:space="preserve"> </v>
      </c>
      <c r="P74" s="87" t="str">
        <f t="shared" ca="1" si="118"/>
        <v xml:space="preserve"> </v>
      </c>
      <c r="Q74" s="87" t="str">
        <f t="shared" ca="1" si="118"/>
        <v xml:space="preserve"> </v>
      </c>
      <c r="R74" s="87" t="str">
        <f t="shared" ca="1" si="118"/>
        <v xml:space="preserve"> </v>
      </c>
      <c r="S74" s="87" t="str">
        <f t="shared" si="118"/>
        <v>WD</v>
      </c>
      <c r="T74" s="87" t="str">
        <f t="shared" si="118"/>
        <v>WD</v>
      </c>
      <c r="U74" s="87" t="str">
        <f t="shared" ca="1" si="118"/>
        <v xml:space="preserve"> </v>
      </c>
      <c r="V74" s="87" t="str">
        <f t="shared" ca="1" si="118"/>
        <v xml:space="preserve"> </v>
      </c>
      <c r="W74" s="87" t="str">
        <f t="shared" ca="1" si="118"/>
        <v xml:space="preserve"> </v>
      </c>
      <c r="X74" s="87" t="str">
        <f t="shared" ca="1" si="118"/>
        <v xml:space="preserve"> </v>
      </c>
      <c r="Y74" s="87" t="str">
        <f t="shared" ca="1" si="118"/>
        <v xml:space="preserve"> </v>
      </c>
      <c r="Z74" s="87" t="str">
        <f t="shared" si="118"/>
        <v>WD</v>
      </c>
      <c r="AA74" s="87" t="str">
        <f t="shared" si="118"/>
        <v>WD</v>
      </c>
      <c r="AB74" s="87" t="str">
        <f t="shared" ca="1" si="118"/>
        <v xml:space="preserve"> </v>
      </c>
      <c r="AC74" s="87" t="str">
        <f t="shared" ca="1" si="118"/>
        <v xml:space="preserve"> </v>
      </c>
      <c r="AD74" s="87" t="str">
        <f t="shared" ca="1" si="118"/>
        <v xml:space="preserve"> </v>
      </c>
      <c r="AE74" s="87" t="str">
        <f t="shared" ca="1" si="118"/>
        <v xml:space="preserve"> </v>
      </c>
      <c r="AF74" s="87" t="str">
        <f t="shared" ca="1" si="118"/>
        <v xml:space="preserve"> </v>
      </c>
      <c r="AG74" s="87" t="str">
        <f t="shared" si="118"/>
        <v>WD</v>
      </c>
      <c r="AH74" s="87" t="str">
        <f t="shared" si="118"/>
        <v>WD</v>
      </c>
      <c r="AI74" s="87" t="str">
        <f t="shared" ca="1" si="118"/>
        <v xml:space="preserve"> </v>
      </c>
      <c r="AJ74" s="87" t="str">
        <f t="shared" ca="1" si="118"/>
        <v xml:space="preserve"> </v>
      </c>
      <c r="AK74" s="87" t="str">
        <f t="shared" ca="1" si="118"/>
        <v xml:space="preserve"> </v>
      </c>
      <c r="AL74" s="87" t="str">
        <f t="shared" ca="1" si="118"/>
        <v xml:space="preserve"> </v>
      </c>
      <c r="AM74" s="87" t="str">
        <f t="shared" ca="1" si="118"/>
        <v xml:space="preserve"> </v>
      </c>
      <c r="AN74" s="87" t="str">
        <f t="shared" si="118"/>
        <v>WD</v>
      </c>
      <c r="AO74" s="87" t="str">
        <f t="shared" ref="AO74:BT74" si="119">IF($C$2=TRUE,IF($F$74="",IF(AND(OR($D$74&lt;=AO$8,$D$74&lt;AP$8),$E$74&gt;=AO$8),$H$74,IF(OR(WEEKDAY(AO$8)=1,WEEKDAY(AO$8)=7),"WD"," ")),IF(AND(OR($D$74&lt;=AO$8,$D$74&lt;AP$8),$F$74&gt;=AO$8),"C",IF(OR(WEEKDAY(AO$8)=1,WEEKDAY(AO$8)=7),"WD"," "))),IF(OR(WEEKDAY(AO$8)=1,WEEKDAY(AO$8)=7),"WD",IF($F$74="",IF(AND(OR($D$74&lt;=AO$8,$D$74&lt;AP$8),$E$74&gt;=AO$8),$H$74," "),IF(AND(OR($D$74&lt;=AO$8,$D$74&lt;AP$8),$F$74&gt;=AO$8),"C"," "))))</f>
        <v>WD</v>
      </c>
      <c r="AP74" s="87" t="str">
        <f t="shared" ca="1" si="119"/>
        <v xml:space="preserve"> </v>
      </c>
      <c r="AQ74" s="87" t="str">
        <f t="shared" ca="1" si="119"/>
        <v xml:space="preserve"> </v>
      </c>
      <c r="AR74" s="87" t="str">
        <f t="shared" ca="1" si="119"/>
        <v xml:space="preserve"> </v>
      </c>
      <c r="AS74" s="87" t="str">
        <f t="shared" ca="1" si="119"/>
        <v xml:space="preserve"> </v>
      </c>
      <c r="AT74" s="87" t="str">
        <f t="shared" ca="1" si="119"/>
        <v xml:space="preserve"> </v>
      </c>
      <c r="AU74" s="87" t="str">
        <f t="shared" si="119"/>
        <v>WD</v>
      </c>
      <c r="AV74" s="87" t="str">
        <f t="shared" si="119"/>
        <v>WD</v>
      </c>
      <c r="AW74" s="87" t="str">
        <f t="shared" ca="1" si="119"/>
        <v xml:space="preserve"> </v>
      </c>
      <c r="AX74" s="87" t="str">
        <f t="shared" ca="1" si="119"/>
        <v xml:space="preserve"> </v>
      </c>
      <c r="AY74" s="87" t="str">
        <f t="shared" ca="1" si="119"/>
        <v xml:space="preserve"> </v>
      </c>
      <c r="AZ74" s="87" t="str">
        <f t="shared" ca="1" si="119"/>
        <v xml:space="preserve"> </v>
      </c>
      <c r="BA74" s="87" t="str">
        <f t="shared" ca="1" si="119"/>
        <v xml:space="preserve"> </v>
      </c>
      <c r="BB74" s="87" t="str">
        <f t="shared" si="119"/>
        <v>WD</v>
      </c>
      <c r="BC74" s="87" t="str">
        <f t="shared" si="119"/>
        <v>WD</v>
      </c>
      <c r="BD74" s="87" t="str">
        <f t="shared" ca="1" si="119"/>
        <v xml:space="preserve"> </v>
      </c>
      <c r="BE74" s="87" t="str">
        <f t="shared" ca="1" si="119"/>
        <v xml:space="preserve"> </v>
      </c>
      <c r="BF74" s="87" t="str">
        <f t="shared" ca="1" si="119"/>
        <v xml:space="preserve"> </v>
      </c>
      <c r="BG74" s="87" t="str">
        <f t="shared" ca="1" si="119"/>
        <v xml:space="preserve"> </v>
      </c>
      <c r="BH74" s="87" t="str">
        <f t="shared" ca="1" si="119"/>
        <v xml:space="preserve"> </v>
      </c>
      <c r="BI74" s="87" t="str">
        <f t="shared" si="119"/>
        <v>WD</v>
      </c>
      <c r="BJ74" s="87" t="str">
        <f t="shared" si="119"/>
        <v>WD</v>
      </c>
      <c r="BK74" s="87" t="str">
        <f t="shared" ca="1" si="119"/>
        <v xml:space="preserve"> </v>
      </c>
      <c r="BL74" s="87" t="str">
        <f t="shared" ca="1" si="119"/>
        <v xml:space="preserve"> </v>
      </c>
      <c r="BM74" s="87" t="str">
        <f t="shared" ca="1" si="119"/>
        <v xml:space="preserve"> </v>
      </c>
      <c r="BN74" s="87" t="str">
        <f t="shared" ca="1" si="119"/>
        <v xml:space="preserve"> </v>
      </c>
      <c r="BO74" s="87" t="str">
        <f t="shared" ca="1" si="119"/>
        <v xml:space="preserve"> </v>
      </c>
      <c r="BP74" s="87" t="str">
        <f t="shared" si="119"/>
        <v>WD</v>
      </c>
      <c r="BQ74" s="87" t="str">
        <f t="shared" si="119"/>
        <v>WD</v>
      </c>
      <c r="BR74" s="87" t="str">
        <f t="shared" ca="1" si="119"/>
        <v xml:space="preserve"> </v>
      </c>
      <c r="BS74" s="87" t="str">
        <f t="shared" ca="1" si="119"/>
        <v xml:space="preserve"> </v>
      </c>
      <c r="BT74" s="87" t="str">
        <f t="shared" ca="1" si="119"/>
        <v xml:space="preserve"> </v>
      </c>
      <c r="BU74" s="87" t="str">
        <f t="shared" ref="BU74:CZ74" ca="1" si="120">IF($C$2=TRUE,IF($F$74="",IF(AND(OR($D$74&lt;=BU$8,$D$74&lt;BV$8),$E$74&gt;=BU$8),$H$74,IF(OR(WEEKDAY(BU$8)=1,WEEKDAY(BU$8)=7),"WD"," ")),IF(AND(OR($D$74&lt;=BU$8,$D$74&lt;BV$8),$F$74&gt;=BU$8),"C",IF(OR(WEEKDAY(BU$8)=1,WEEKDAY(BU$8)=7),"WD"," "))),IF(OR(WEEKDAY(BU$8)=1,WEEKDAY(BU$8)=7),"WD",IF($F$74="",IF(AND(OR($D$74&lt;=BU$8,$D$74&lt;BV$8),$E$74&gt;=BU$8),$H$74," "),IF(AND(OR($D$74&lt;=BU$8,$D$74&lt;BV$8),$F$74&gt;=BU$8),"C"," "))))</f>
        <v xml:space="preserve"> </v>
      </c>
      <c r="BV74" s="87" t="str">
        <f t="shared" ca="1" si="120"/>
        <v xml:space="preserve"> </v>
      </c>
      <c r="BW74" s="87" t="str">
        <f t="shared" si="120"/>
        <v>WD</v>
      </c>
      <c r="BX74" s="87" t="str">
        <f t="shared" si="120"/>
        <v>WD</v>
      </c>
      <c r="BY74" s="87" t="str">
        <f t="shared" ca="1" si="120"/>
        <v xml:space="preserve"> </v>
      </c>
      <c r="BZ74" s="87" t="str">
        <f t="shared" ca="1" si="120"/>
        <v xml:space="preserve"> </v>
      </c>
      <c r="CA74" s="87" t="str">
        <f t="shared" ca="1" si="120"/>
        <v xml:space="preserve"> </v>
      </c>
      <c r="CB74" s="87" t="str">
        <f t="shared" ca="1" si="120"/>
        <v xml:space="preserve"> </v>
      </c>
      <c r="CC74" s="87" t="str">
        <f t="shared" ca="1" si="120"/>
        <v xml:space="preserve"> </v>
      </c>
      <c r="CD74" s="87" t="str">
        <f t="shared" si="120"/>
        <v>WD</v>
      </c>
      <c r="CE74" s="87" t="str">
        <f t="shared" si="120"/>
        <v>WD</v>
      </c>
      <c r="CF74" s="87" t="str">
        <f t="shared" ca="1" si="120"/>
        <v xml:space="preserve"> </v>
      </c>
      <c r="CG74" s="87" t="str">
        <f t="shared" ca="1" si="120"/>
        <v xml:space="preserve"> </v>
      </c>
      <c r="CH74" s="87" t="str">
        <f t="shared" ca="1" si="120"/>
        <v xml:space="preserve"> </v>
      </c>
      <c r="CI74" s="87" t="str">
        <f t="shared" ca="1" si="120"/>
        <v xml:space="preserve"> </v>
      </c>
      <c r="CJ74" s="87" t="str">
        <f t="shared" ca="1" si="120"/>
        <v xml:space="preserve"> </v>
      </c>
      <c r="CK74" s="87" t="str">
        <f t="shared" si="120"/>
        <v>WD</v>
      </c>
      <c r="CL74" s="87" t="str">
        <f t="shared" si="120"/>
        <v>WD</v>
      </c>
      <c r="CM74" s="87" t="str">
        <f t="shared" ca="1" si="120"/>
        <v xml:space="preserve"> </v>
      </c>
      <c r="CN74" s="87" t="str">
        <f t="shared" ca="1" si="120"/>
        <v xml:space="preserve"> </v>
      </c>
      <c r="CO74" s="87" t="str">
        <f t="shared" ca="1" si="120"/>
        <v xml:space="preserve"> </v>
      </c>
      <c r="CP74" s="87" t="str">
        <f t="shared" ca="1" si="120"/>
        <v xml:space="preserve"> </v>
      </c>
      <c r="CQ74" s="87" t="str">
        <f t="shared" ca="1" si="120"/>
        <v xml:space="preserve"> </v>
      </c>
      <c r="CR74" s="87" t="str">
        <f t="shared" si="120"/>
        <v>WD</v>
      </c>
      <c r="CS74" s="87" t="str">
        <f t="shared" si="120"/>
        <v>WD</v>
      </c>
      <c r="CT74" s="87" t="str">
        <f t="shared" ca="1" si="120"/>
        <v xml:space="preserve"> </v>
      </c>
      <c r="CU74" s="87" t="str">
        <f t="shared" ca="1" si="120"/>
        <v xml:space="preserve"> </v>
      </c>
      <c r="CV74" s="87" t="str">
        <f t="shared" ca="1" si="120"/>
        <v xml:space="preserve"> </v>
      </c>
      <c r="CW74" s="87" t="str">
        <f t="shared" ca="1" si="120"/>
        <v xml:space="preserve"> </v>
      </c>
      <c r="CX74" s="87" t="str">
        <f t="shared" ca="1" si="120"/>
        <v xml:space="preserve"> </v>
      </c>
      <c r="CY74" s="87" t="str">
        <f t="shared" si="120"/>
        <v>WD</v>
      </c>
      <c r="CZ74" s="87" t="str">
        <f t="shared" si="120"/>
        <v>WD</v>
      </c>
      <c r="DA74" s="87" t="str">
        <f t="shared" ref="DA74:DZ74" ca="1" si="121">IF($C$2=TRUE,IF($F$74="",IF(AND(OR($D$74&lt;=DA$8,$D$74&lt;DB$8),$E$74&gt;=DA$8),$H$74,IF(OR(WEEKDAY(DA$8)=1,WEEKDAY(DA$8)=7),"WD"," ")),IF(AND(OR($D$74&lt;=DA$8,$D$74&lt;DB$8),$F$74&gt;=DA$8),"C",IF(OR(WEEKDAY(DA$8)=1,WEEKDAY(DA$8)=7),"WD"," "))),IF(OR(WEEKDAY(DA$8)=1,WEEKDAY(DA$8)=7),"WD",IF($F$74="",IF(AND(OR($D$74&lt;=DA$8,$D$74&lt;DB$8),$E$74&gt;=DA$8),$H$74," "),IF(AND(OR($D$74&lt;=DA$8,$D$74&lt;DB$8),$F$74&gt;=DA$8),"C"," "))))</f>
        <v xml:space="preserve"> </v>
      </c>
      <c r="DB74" s="87" t="str">
        <f t="shared" ca="1" si="121"/>
        <v xml:space="preserve"> </v>
      </c>
      <c r="DC74" s="87" t="str">
        <f t="shared" ca="1" si="121"/>
        <v xml:space="preserve"> </v>
      </c>
      <c r="DD74" s="87" t="str">
        <f t="shared" ca="1" si="121"/>
        <v xml:space="preserve"> </v>
      </c>
      <c r="DE74" s="87" t="str">
        <f t="shared" ca="1" si="121"/>
        <v xml:space="preserve"> </v>
      </c>
      <c r="DF74" s="87" t="str">
        <f t="shared" si="121"/>
        <v>WD</v>
      </c>
      <c r="DG74" s="87" t="str">
        <f t="shared" si="121"/>
        <v>WD</v>
      </c>
      <c r="DH74" s="87" t="str">
        <f t="shared" ca="1" si="121"/>
        <v xml:space="preserve"> </v>
      </c>
      <c r="DI74" s="87" t="str">
        <f t="shared" ca="1" si="121"/>
        <v xml:space="preserve"> </v>
      </c>
      <c r="DJ74" s="87" t="str">
        <f t="shared" ca="1" si="121"/>
        <v xml:space="preserve"> </v>
      </c>
      <c r="DK74" s="87" t="str">
        <f t="shared" ca="1" si="121"/>
        <v xml:space="preserve"> </v>
      </c>
      <c r="DL74" s="87" t="str">
        <f t="shared" ca="1" si="121"/>
        <v xml:space="preserve"> </v>
      </c>
      <c r="DM74" s="87" t="str">
        <f t="shared" si="121"/>
        <v>WD</v>
      </c>
      <c r="DN74" s="87" t="str">
        <f t="shared" si="121"/>
        <v>WD</v>
      </c>
      <c r="DO74" s="87" t="str">
        <f t="shared" ca="1" si="121"/>
        <v xml:space="preserve"> </v>
      </c>
      <c r="DP74" s="87" t="str">
        <f t="shared" ca="1" si="121"/>
        <v xml:space="preserve"> </v>
      </c>
      <c r="DQ74" s="87" t="str">
        <f t="shared" ca="1" si="121"/>
        <v xml:space="preserve"> </v>
      </c>
      <c r="DR74" s="87" t="str">
        <f t="shared" ca="1" si="121"/>
        <v xml:space="preserve"> </v>
      </c>
      <c r="DS74" s="87" t="str">
        <f t="shared" ca="1" si="121"/>
        <v xml:space="preserve"> </v>
      </c>
      <c r="DT74" s="87" t="str">
        <f t="shared" si="121"/>
        <v>WD</v>
      </c>
      <c r="DU74" s="87" t="str">
        <f t="shared" si="121"/>
        <v>WD</v>
      </c>
      <c r="DV74" s="87" t="str">
        <f t="shared" ca="1" si="121"/>
        <v xml:space="preserve"> </v>
      </c>
      <c r="DW74" s="87" t="str">
        <f t="shared" ca="1" si="121"/>
        <v xml:space="preserve"> </v>
      </c>
      <c r="DX74" s="87" t="str">
        <f t="shared" ca="1" si="121"/>
        <v xml:space="preserve"> </v>
      </c>
      <c r="DY74" s="87" t="str">
        <f t="shared" ca="1" si="121"/>
        <v xml:space="preserve"> </v>
      </c>
      <c r="DZ74" s="87" t="str">
        <f t="shared" ca="1" si="121"/>
        <v xml:space="preserve"> </v>
      </c>
    </row>
    <row r="75" spans="1:130" s="74" customFormat="1" ht="1.2" customHeight="1" x14ac:dyDescent="0.3">
      <c r="A75" s="96"/>
      <c r="B75" s="96"/>
      <c r="C75" s="96"/>
      <c r="D75" s="97"/>
      <c r="E75" s="97"/>
      <c r="F75" s="97"/>
      <c r="G75" s="98" t="str">
        <f ca="1">IF(AND(G74 = 100%, G76 = 100%), "100%", " ")</f>
        <v xml:space="preserve"> </v>
      </c>
      <c r="H75" s="82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87"/>
      <c r="CA75" s="87"/>
      <c r="CB75" s="87"/>
      <c r="CC75" s="87"/>
      <c r="CD75" s="87"/>
      <c r="CE75" s="87"/>
      <c r="CF75" s="87"/>
      <c r="CG75" s="87"/>
      <c r="CH75" s="87"/>
      <c r="CI75" s="87"/>
      <c r="CJ75" s="87"/>
      <c r="CK75" s="87"/>
      <c r="CL75" s="87"/>
      <c r="CM75" s="87"/>
      <c r="CN75" s="87"/>
      <c r="CO75" s="87"/>
      <c r="CP75" s="87"/>
      <c r="CQ75" s="87"/>
      <c r="CR75" s="87"/>
      <c r="CS75" s="87"/>
      <c r="CT75" s="87"/>
      <c r="CU75" s="87"/>
      <c r="CV75" s="87"/>
      <c r="CW75" s="87"/>
      <c r="CX75" s="87"/>
      <c r="CY75" s="87"/>
      <c r="CZ75" s="87"/>
      <c r="DA75" s="87"/>
      <c r="DB75" s="87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/>
      <c r="DW75" s="87"/>
      <c r="DX75" s="87"/>
      <c r="DY75" s="87"/>
      <c r="DZ75" s="87"/>
    </row>
    <row r="76" spans="1:130" x14ac:dyDescent="0.3">
      <c r="A76" s="96" t="str">
        <f ca="1">IF(OFFSET(Actions!B1,34,0)  = "","", OFFSET(Actions!B1,34,0) )</f>
        <v/>
      </c>
      <c r="B76" s="96" t="str">
        <f ca="1">IF(OFFSET(Actions!H$1,34,0) = "","", OFFSET(Actions!H$1,34,0))</f>
        <v/>
      </c>
      <c r="C76" s="96" t="str">
        <f ca="1">IF(OFFSET(Actions!C1,34,0)  = "","", OFFSET(Actions!C1,34,0) )</f>
        <v/>
      </c>
      <c r="D76" s="97" t="str">
        <f ca="1">IF(OFFSET(Actions!I$1,34,0) = 0/1/1900,"",IFERROR(DATEVALUE(MID(OFFSET(Actions!I$1,34,0), 5,8 )), OFFSET(Actions!I$1,34,0)))</f>
        <v/>
      </c>
      <c r="E76" s="97" t="str">
        <f ca="1">IF(OFFSET(Actions!J$1,34,0) = 0/1/1900,"",IFERROR(DATEVALUE(MID(OFFSET(Actions!J$1,34,0), 5,8 )), OFFSET(Actions!J$1,34,0)))</f>
        <v/>
      </c>
      <c r="F76" s="97" t="str">
        <f ca="1">IF(OFFSET(Actions!K$1,34,0) = 0/1/1900,"",IFERROR(DATEVALUE(MID(OFFSET(Actions!K$1,34,0), 5,8 )), OFFSET(Actions!K$1,34,0)))</f>
        <v/>
      </c>
      <c r="G76" s="98" t="str">
        <f ca="1">IF(OFFSET(Actions!G1,34,0)  = "","", OFFSET(Actions!G1,34,0) )</f>
        <v/>
      </c>
      <c r="H76" s="82" t="str">
        <f ca="1">IF(OFFSET(Actions!E1,34,0)  = "","", OFFSET(Actions!E1,34,0) )</f>
        <v/>
      </c>
      <c r="I76" s="87" t="str">
        <f t="shared" ref="I76:AN76" ca="1" si="122">IF($C$2=TRUE,IF($F$76="",IF(AND(OR($D$76&lt;=I$8,$D$76&lt;J$8),$E$76&gt;=I$8),$H$76,IF(OR(WEEKDAY(I$8)=1,WEEKDAY(I$8)=7),"WD"," ")),IF(AND(OR($D$76&lt;=I$8,$D$76&lt;J$8),$F$76&gt;=I$8),"C",IF(OR(WEEKDAY(I$8)=1,WEEKDAY(I$8)=7),"WD"," "))),IF(OR(WEEKDAY(I$8)=1,WEEKDAY(I$8)=7),"WD",IF($F$76="",IF(AND(OR($D$76&lt;=I$8,$D$76&lt;J$8),$E$76&gt;=I$8),$H$76," "),IF(AND(OR($D$76&lt;=I$8,$D$76&lt;J$8),$F$76&gt;=I$8),"C"," "))))</f>
        <v xml:space="preserve"> </v>
      </c>
      <c r="J76" s="87" t="str">
        <f t="shared" ca="1" si="122"/>
        <v xml:space="preserve"> </v>
      </c>
      <c r="K76" s="87" t="str">
        <f t="shared" ca="1" si="122"/>
        <v xml:space="preserve"> </v>
      </c>
      <c r="L76" s="87" t="str">
        <f t="shared" si="122"/>
        <v>WD</v>
      </c>
      <c r="M76" s="87" t="str">
        <f t="shared" si="122"/>
        <v>WD</v>
      </c>
      <c r="N76" s="87" t="str">
        <f t="shared" ca="1" si="122"/>
        <v xml:space="preserve"> </v>
      </c>
      <c r="O76" s="87" t="str">
        <f t="shared" ca="1" si="122"/>
        <v xml:space="preserve"> </v>
      </c>
      <c r="P76" s="87" t="str">
        <f t="shared" ca="1" si="122"/>
        <v xml:space="preserve"> </v>
      </c>
      <c r="Q76" s="87" t="str">
        <f t="shared" ca="1" si="122"/>
        <v xml:space="preserve"> </v>
      </c>
      <c r="R76" s="87" t="str">
        <f t="shared" ca="1" si="122"/>
        <v xml:space="preserve"> </v>
      </c>
      <c r="S76" s="87" t="str">
        <f t="shared" si="122"/>
        <v>WD</v>
      </c>
      <c r="T76" s="87" t="str">
        <f t="shared" si="122"/>
        <v>WD</v>
      </c>
      <c r="U76" s="87" t="str">
        <f t="shared" ca="1" si="122"/>
        <v xml:space="preserve"> </v>
      </c>
      <c r="V76" s="87" t="str">
        <f t="shared" ca="1" si="122"/>
        <v xml:space="preserve"> </v>
      </c>
      <c r="W76" s="87" t="str">
        <f t="shared" ca="1" si="122"/>
        <v xml:space="preserve"> </v>
      </c>
      <c r="X76" s="87" t="str">
        <f t="shared" ca="1" si="122"/>
        <v xml:space="preserve"> </v>
      </c>
      <c r="Y76" s="87" t="str">
        <f t="shared" ca="1" si="122"/>
        <v xml:space="preserve"> </v>
      </c>
      <c r="Z76" s="87" t="str">
        <f t="shared" si="122"/>
        <v>WD</v>
      </c>
      <c r="AA76" s="87" t="str">
        <f t="shared" si="122"/>
        <v>WD</v>
      </c>
      <c r="AB76" s="87" t="str">
        <f t="shared" ca="1" si="122"/>
        <v xml:space="preserve"> </v>
      </c>
      <c r="AC76" s="87" t="str">
        <f t="shared" ca="1" si="122"/>
        <v xml:space="preserve"> </v>
      </c>
      <c r="AD76" s="87" t="str">
        <f t="shared" ca="1" si="122"/>
        <v xml:space="preserve"> </v>
      </c>
      <c r="AE76" s="87" t="str">
        <f t="shared" ca="1" si="122"/>
        <v xml:space="preserve"> </v>
      </c>
      <c r="AF76" s="87" t="str">
        <f t="shared" ca="1" si="122"/>
        <v xml:space="preserve"> </v>
      </c>
      <c r="AG76" s="87" t="str">
        <f t="shared" si="122"/>
        <v>WD</v>
      </c>
      <c r="AH76" s="87" t="str">
        <f t="shared" si="122"/>
        <v>WD</v>
      </c>
      <c r="AI76" s="87" t="str">
        <f t="shared" ca="1" si="122"/>
        <v xml:space="preserve"> </v>
      </c>
      <c r="AJ76" s="87" t="str">
        <f t="shared" ca="1" si="122"/>
        <v xml:space="preserve"> </v>
      </c>
      <c r="AK76" s="87" t="str">
        <f t="shared" ca="1" si="122"/>
        <v xml:space="preserve"> </v>
      </c>
      <c r="AL76" s="87" t="str">
        <f t="shared" ca="1" si="122"/>
        <v xml:space="preserve"> </v>
      </c>
      <c r="AM76" s="87" t="str">
        <f t="shared" ca="1" si="122"/>
        <v xml:space="preserve"> </v>
      </c>
      <c r="AN76" s="87" t="str">
        <f t="shared" si="122"/>
        <v>WD</v>
      </c>
      <c r="AO76" s="87" t="str">
        <f t="shared" ref="AO76:BT76" si="123">IF($C$2=TRUE,IF($F$76="",IF(AND(OR($D$76&lt;=AO$8,$D$76&lt;AP$8),$E$76&gt;=AO$8),$H$76,IF(OR(WEEKDAY(AO$8)=1,WEEKDAY(AO$8)=7),"WD"," ")),IF(AND(OR($D$76&lt;=AO$8,$D$76&lt;AP$8),$F$76&gt;=AO$8),"C",IF(OR(WEEKDAY(AO$8)=1,WEEKDAY(AO$8)=7),"WD"," "))),IF(OR(WEEKDAY(AO$8)=1,WEEKDAY(AO$8)=7),"WD",IF($F$76="",IF(AND(OR($D$76&lt;=AO$8,$D$76&lt;AP$8),$E$76&gt;=AO$8),$H$76," "),IF(AND(OR($D$76&lt;=AO$8,$D$76&lt;AP$8),$F$76&gt;=AO$8),"C"," "))))</f>
        <v>WD</v>
      </c>
      <c r="AP76" s="87" t="str">
        <f t="shared" ca="1" si="123"/>
        <v xml:space="preserve"> </v>
      </c>
      <c r="AQ76" s="87" t="str">
        <f t="shared" ca="1" si="123"/>
        <v xml:space="preserve"> </v>
      </c>
      <c r="AR76" s="87" t="str">
        <f t="shared" ca="1" si="123"/>
        <v xml:space="preserve"> </v>
      </c>
      <c r="AS76" s="87" t="str">
        <f t="shared" ca="1" si="123"/>
        <v xml:space="preserve"> </v>
      </c>
      <c r="AT76" s="87" t="str">
        <f t="shared" ca="1" si="123"/>
        <v xml:space="preserve"> </v>
      </c>
      <c r="AU76" s="87" t="str">
        <f t="shared" si="123"/>
        <v>WD</v>
      </c>
      <c r="AV76" s="87" t="str">
        <f t="shared" si="123"/>
        <v>WD</v>
      </c>
      <c r="AW76" s="87" t="str">
        <f t="shared" ca="1" si="123"/>
        <v xml:space="preserve"> </v>
      </c>
      <c r="AX76" s="87" t="str">
        <f t="shared" ca="1" si="123"/>
        <v xml:space="preserve"> </v>
      </c>
      <c r="AY76" s="87" t="str">
        <f t="shared" ca="1" si="123"/>
        <v xml:space="preserve"> </v>
      </c>
      <c r="AZ76" s="87" t="str">
        <f t="shared" ca="1" si="123"/>
        <v xml:space="preserve"> </v>
      </c>
      <c r="BA76" s="87" t="str">
        <f t="shared" ca="1" si="123"/>
        <v xml:space="preserve"> </v>
      </c>
      <c r="BB76" s="87" t="str">
        <f t="shared" si="123"/>
        <v>WD</v>
      </c>
      <c r="BC76" s="87" t="str">
        <f t="shared" si="123"/>
        <v>WD</v>
      </c>
      <c r="BD76" s="87" t="str">
        <f t="shared" ca="1" si="123"/>
        <v xml:space="preserve"> </v>
      </c>
      <c r="BE76" s="87" t="str">
        <f t="shared" ca="1" si="123"/>
        <v xml:space="preserve"> </v>
      </c>
      <c r="BF76" s="87" t="str">
        <f t="shared" ca="1" si="123"/>
        <v xml:space="preserve"> </v>
      </c>
      <c r="BG76" s="87" t="str">
        <f t="shared" ca="1" si="123"/>
        <v xml:space="preserve"> </v>
      </c>
      <c r="BH76" s="87" t="str">
        <f t="shared" ca="1" si="123"/>
        <v xml:space="preserve"> </v>
      </c>
      <c r="BI76" s="87" t="str">
        <f t="shared" si="123"/>
        <v>WD</v>
      </c>
      <c r="BJ76" s="87" t="str">
        <f t="shared" si="123"/>
        <v>WD</v>
      </c>
      <c r="BK76" s="87" t="str">
        <f t="shared" ca="1" si="123"/>
        <v xml:space="preserve"> </v>
      </c>
      <c r="BL76" s="87" t="str">
        <f t="shared" ca="1" si="123"/>
        <v xml:space="preserve"> </v>
      </c>
      <c r="BM76" s="87" t="str">
        <f t="shared" ca="1" si="123"/>
        <v xml:space="preserve"> </v>
      </c>
      <c r="BN76" s="87" t="str">
        <f t="shared" ca="1" si="123"/>
        <v xml:space="preserve"> </v>
      </c>
      <c r="BO76" s="87" t="str">
        <f t="shared" ca="1" si="123"/>
        <v xml:space="preserve"> </v>
      </c>
      <c r="BP76" s="87" t="str">
        <f t="shared" si="123"/>
        <v>WD</v>
      </c>
      <c r="BQ76" s="87" t="str">
        <f t="shared" si="123"/>
        <v>WD</v>
      </c>
      <c r="BR76" s="87" t="str">
        <f t="shared" ca="1" si="123"/>
        <v xml:space="preserve"> </v>
      </c>
      <c r="BS76" s="87" t="str">
        <f t="shared" ca="1" si="123"/>
        <v xml:space="preserve"> </v>
      </c>
      <c r="BT76" s="87" t="str">
        <f t="shared" ca="1" si="123"/>
        <v xml:space="preserve"> </v>
      </c>
      <c r="BU76" s="87" t="str">
        <f t="shared" ref="BU76:CZ76" ca="1" si="124">IF($C$2=TRUE,IF($F$76="",IF(AND(OR($D$76&lt;=BU$8,$D$76&lt;BV$8),$E$76&gt;=BU$8),$H$76,IF(OR(WEEKDAY(BU$8)=1,WEEKDAY(BU$8)=7),"WD"," ")),IF(AND(OR($D$76&lt;=BU$8,$D$76&lt;BV$8),$F$76&gt;=BU$8),"C",IF(OR(WEEKDAY(BU$8)=1,WEEKDAY(BU$8)=7),"WD"," "))),IF(OR(WEEKDAY(BU$8)=1,WEEKDAY(BU$8)=7),"WD",IF($F$76="",IF(AND(OR($D$76&lt;=BU$8,$D$76&lt;BV$8),$E$76&gt;=BU$8),$H$76," "),IF(AND(OR($D$76&lt;=BU$8,$D$76&lt;BV$8),$F$76&gt;=BU$8),"C"," "))))</f>
        <v xml:space="preserve"> </v>
      </c>
      <c r="BV76" s="87" t="str">
        <f t="shared" ca="1" si="124"/>
        <v xml:space="preserve"> </v>
      </c>
      <c r="BW76" s="87" t="str">
        <f t="shared" si="124"/>
        <v>WD</v>
      </c>
      <c r="BX76" s="87" t="str">
        <f t="shared" si="124"/>
        <v>WD</v>
      </c>
      <c r="BY76" s="87" t="str">
        <f t="shared" ca="1" si="124"/>
        <v xml:space="preserve"> </v>
      </c>
      <c r="BZ76" s="87" t="str">
        <f t="shared" ca="1" si="124"/>
        <v xml:space="preserve"> </v>
      </c>
      <c r="CA76" s="87" t="str">
        <f t="shared" ca="1" si="124"/>
        <v xml:space="preserve"> </v>
      </c>
      <c r="CB76" s="87" t="str">
        <f t="shared" ca="1" si="124"/>
        <v xml:space="preserve"> </v>
      </c>
      <c r="CC76" s="87" t="str">
        <f t="shared" ca="1" si="124"/>
        <v xml:space="preserve"> </v>
      </c>
      <c r="CD76" s="87" t="str">
        <f t="shared" si="124"/>
        <v>WD</v>
      </c>
      <c r="CE76" s="87" t="str">
        <f t="shared" si="124"/>
        <v>WD</v>
      </c>
      <c r="CF76" s="87" t="str">
        <f t="shared" ca="1" si="124"/>
        <v xml:space="preserve"> </v>
      </c>
      <c r="CG76" s="87" t="str">
        <f t="shared" ca="1" si="124"/>
        <v xml:space="preserve"> </v>
      </c>
      <c r="CH76" s="87" t="str">
        <f t="shared" ca="1" si="124"/>
        <v xml:space="preserve"> </v>
      </c>
      <c r="CI76" s="87" t="str">
        <f t="shared" ca="1" si="124"/>
        <v xml:space="preserve"> </v>
      </c>
      <c r="CJ76" s="87" t="str">
        <f t="shared" ca="1" si="124"/>
        <v xml:space="preserve"> </v>
      </c>
      <c r="CK76" s="87" t="str">
        <f t="shared" si="124"/>
        <v>WD</v>
      </c>
      <c r="CL76" s="87" t="str">
        <f t="shared" si="124"/>
        <v>WD</v>
      </c>
      <c r="CM76" s="87" t="str">
        <f t="shared" ca="1" si="124"/>
        <v xml:space="preserve"> </v>
      </c>
      <c r="CN76" s="87" t="str">
        <f t="shared" ca="1" si="124"/>
        <v xml:space="preserve"> </v>
      </c>
      <c r="CO76" s="87" t="str">
        <f t="shared" ca="1" si="124"/>
        <v xml:space="preserve"> </v>
      </c>
      <c r="CP76" s="87" t="str">
        <f t="shared" ca="1" si="124"/>
        <v xml:space="preserve"> </v>
      </c>
      <c r="CQ76" s="87" t="str">
        <f t="shared" ca="1" si="124"/>
        <v xml:space="preserve"> </v>
      </c>
      <c r="CR76" s="87" t="str">
        <f t="shared" si="124"/>
        <v>WD</v>
      </c>
      <c r="CS76" s="87" t="str">
        <f t="shared" si="124"/>
        <v>WD</v>
      </c>
      <c r="CT76" s="87" t="str">
        <f t="shared" ca="1" si="124"/>
        <v xml:space="preserve"> </v>
      </c>
      <c r="CU76" s="87" t="str">
        <f t="shared" ca="1" si="124"/>
        <v xml:space="preserve"> </v>
      </c>
      <c r="CV76" s="87" t="str">
        <f t="shared" ca="1" si="124"/>
        <v xml:space="preserve"> </v>
      </c>
      <c r="CW76" s="87" t="str">
        <f t="shared" ca="1" si="124"/>
        <v xml:space="preserve"> </v>
      </c>
      <c r="CX76" s="87" t="str">
        <f t="shared" ca="1" si="124"/>
        <v xml:space="preserve"> </v>
      </c>
      <c r="CY76" s="87" t="str">
        <f t="shared" si="124"/>
        <v>WD</v>
      </c>
      <c r="CZ76" s="87" t="str">
        <f t="shared" si="124"/>
        <v>WD</v>
      </c>
      <c r="DA76" s="87" t="str">
        <f t="shared" ref="DA76:DZ76" ca="1" si="125">IF($C$2=TRUE,IF($F$76="",IF(AND(OR($D$76&lt;=DA$8,$D$76&lt;DB$8),$E$76&gt;=DA$8),$H$76,IF(OR(WEEKDAY(DA$8)=1,WEEKDAY(DA$8)=7),"WD"," ")),IF(AND(OR($D$76&lt;=DA$8,$D$76&lt;DB$8),$F$76&gt;=DA$8),"C",IF(OR(WEEKDAY(DA$8)=1,WEEKDAY(DA$8)=7),"WD"," "))),IF(OR(WEEKDAY(DA$8)=1,WEEKDAY(DA$8)=7),"WD",IF($F$76="",IF(AND(OR($D$76&lt;=DA$8,$D$76&lt;DB$8),$E$76&gt;=DA$8),$H$76," "),IF(AND(OR($D$76&lt;=DA$8,$D$76&lt;DB$8),$F$76&gt;=DA$8),"C"," "))))</f>
        <v xml:space="preserve"> </v>
      </c>
      <c r="DB76" s="87" t="str">
        <f t="shared" ca="1" si="125"/>
        <v xml:space="preserve"> </v>
      </c>
      <c r="DC76" s="87" t="str">
        <f t="shared" ca="1" si="125"/>
        <v xml:space="preserve"> </v>
      </c>
      <c r="DD76" s="87" t="str">
        <f t="shared" ca="1" si="125"/>
        <v xml:space="preserve"> </v>
      </c>
      <c r="DE76" s="87" t="str">
        <f t="shared" ca="1" si="125"/>
        <v xml:space="preserve"> </v>
      </c>
      <c r="DF76" s="87" t="str">
        <f t="shared" si="125"/>
        <v>WD</v>
      </c>
      <c r="DG76" s="87" t="str">
        <f t="shared" si="125"/>
        <v>WD</v>
      </c>
      <c r="DH76" s="87" t="str">
        <f t="shared" ca="1" si="125"/>
        <v xml:space="preserve"> </v>
      </c>
      <c r="DI76" s="87" t="str">
        <f t="shared" ca="1" si="125"/>
        <v xml:space="preserve"> </v>
      </c>
      <c r="DJ76" s="87" t="str">
        <f t="shared" ca="1" si="125"/>
        <v xml:space="preserve"> </v>
      </c>
      <c r="DK76" s="87" t="str">
        <f t="shared" ca="1" si="125"/>
        <v xml:space="preserve"> </v>
      </c>
      <c r="DL76" s="87" t="str">
        <f t="shared" ca="1" si="125"/>
        <v xml:space="preserve"> </v>
      </c>
      <c r="DM76" s="87" t="str">
        <f t="shared" si="125"/>
        <v>WD</v>
      </c>
      <c r="DN76" s="87" t="str">
        <f t="shared" si="125"/>
        <v>WD</v>
      </c>
      <c r="DO76" s="87" t="str">
        <f t="shared" ca="1" si="125"/>
        <v xml:space="preserve"> </v>
      </c>
      <c r="DP76" s="87" t="str">
        <f t="shared" ca="1" si="125"/>
        <v xml:space="preserve"> </v>
      </c>
      <c r="DQ76" s="87" t="str">
        <f t="shared" ca="1" si="125"/>
        <v xml:space="preserve"> </v>
      </c>
      <c r="DR76" s="87" t="str">
        <f t="shared" ca="1" si="125"/>
        <v xml:space="preserve"> </v>
      </c>
      <c r="DS76" s="87" t="str">
        <f t="shared" ca="1" si="125"/>
        <v xml:space="preserve"> </v>
      </c>
      <c r="DT76" s="87" t="str">
        <f t="shared" si="125"/>
        <v>WD</v>
      </c>
      <c r="DU76" s="87" t="str">
        <f t="shared" si="125"/>
        <v>WD</v>
      </c>
      <c r="DV76" s="87" t="str">
        <f t="shared" ca="1" si="125"/>
        <v xml:space="preserve"> </v>
      </c>
      <c r="DW76" s="87" t="str">
        <f t="shared" ca="1" si="125"/>
        <v xml:space="preserve"> </v>
      </c>
      <c r="DX76" s="87" t="str">
        <f t="shared" ca="1" si="125"/>
        <v xml:space="preserve"> </v>
      </c>
      <c r="DY76" s="87" t="str">
        <f t="shared" ca="1" si="125"/>
        <v xml:space="preserve"> </v>
      </c>
      <c r="DZ76" s="87" t="str">
        <f t="shared" ca="1" si="125"/>
        <v xml:space="preserve"> </v>
      </c>
    </row>
    <row r="77" spans="1:130" s="74" customFormat="1" ht="1.2" customHeight="1" x14ac:dyDescent="0.3">
      <c r="A77" s="96"/>
      <c r="B77" s="96"/>
      <c r="C77" s="96"/>
      <c r="D77" s="97"/>
      <c r="E77" s="97"/>
      <c r="F77" s="97"/>
      <c r="G77" s="98" t="str">
        <f ca="1">IF(AND(G76 = 100%, G78 = 100%), "100%", " ")</f>
        <v xml:space="preserve"> </v>
      </c>
      <c r="H77" s="82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</row>
    <row r="78" spans="1:130" x14ac:dyDescent="0.3">
      <c r="A78" s="96" t="str">
        <f ca="1">IF(OFFSET(Actions!B1,35,0)  = "","", OFFSET(Actions!B1,35,0) )</f>
        <v/>
      </c>
      <c r="B78" s="96" t="str">
        <f ca="1">IF(OFFSET(Actions!H$1,35,0) = "","", OFFSET(Actions!H$1,35,0))</f>
        <v/>
      </c>
      <c r="C78" s="96" t="str">
        <f ca="1">IF(OFFSET(Actions!C1,35,0)  = "","", OFFSET(Actions!C1,35,0) )</f>
        <v/>
      </c>
      <c r="D78" s="97" t="str">
        <f ca="1">IF(OFFSET(Actions!I$1,35,0) = 0/1/1900,"",IFERROR(DATEVALUE(MID(OFFSET(Actions!I$1,35,0), 5,8 )), OFFSET(Actions!I$1,35,0)))</f>
        <v/>
      </c>
      <c r="E78" s="97" t="str">
        <f ca="1">IF(OFFSET(Actions!J$1,35,0) = 0/1/1900,"",IFERROR(DATEVALUE(MID(OFFSET(Actions!J$1,35,0), 5,8 )), OFFSET(Actions!J$1,35,0)))</f>
        <v/>
      </c>
      <c r="F78" s="97" t="str">
        <f ca="1">IF(OFFSET(Actions!K$1,35,0) = 0/1/1900,"",IFERROR(DATEVALUE(MID(OFFSET(Actions!K$1,35,0), 5,8 )), OFFSET(Actions!K$1,35,0)))</f>
        <v/>
      </c>
      <c r="G78" s="98" t="str">
        <f ca="1">IF(OFFSET(Actions!G1,35,0)  = "","", OFFSET(Actions!G1,35,0) )</f>
        <v/>
      </c>
      <c r="H78" s="82" t="str">
        <f ca="1">IF(OFFSET(Actions!E1,35,0)  = "","", OFFSET(Actions!E1,35,0) )</f>
        <v/>
      </c>
      <c r="I78" s="87" t="str">
        <f t="shared" ref="I78:AN78" ca="1" si="126">IF($C$2=TRUE,IF($F$78="",IF(AND(OR($D$78&lt;=I$8,$D$78&lt;J$8),$E$78&gt;=I$8),$H$78,IF(OR(WEEKDAY(I$8)=1,WEEKDAY(I$8)=7),"WD"," ")),IF(AND(OR($D$78&lt;=I$8,$D$78&lt;J$8),$F$78&gt;=I$8),"C",IF(OR(WEEKDAY(I$8)=1,WEEKDAY(I$8)=7),"WD"," "))),IF(OR(WEEKDAY(I$8)=1,WEEKDAY(I$8)=7),"WD",IF($F$78="",IF(AND(OR($D$78&lt;=I$8,$D$78&lt;J$8),$E$78&gt;=I$8),$H$78," "),IF(AND(OR($D$78&lt;=I$8,$D$78&lt;J$8),$F$78&gt;=I$8),"C"," "))))</f>
        <v xml:space="preserve"> </v>
      </c>
      <c r="J78" s="87" t="str">
        <f t="shared" ca="1" si="126"/>
        <v xml:space="preserve"> </v>
      </c>
      <c r="K78" s="87" t="str">
        <f t="shared" ca="1" si="126"/>
        <v xml:space="preserve"> </v>
      </c>
      <c r="L78" s="87" t="str">
        <f t="shared" si="126"/>
        <v>WD</v>
      </c>
      <c r="M78" s="87" t="str">
        <f t="shared" si="126"/>
        <v>WD</v>
      </c>
      <c r="N78" s="87" t="str">
        <f t="shared" ca="1" si="126"/>
        <v xml:space="preserve"> </v>
      </c>
      <c r="O78" s="87" t="str">
        <f t="shared" ca="1" si="126"/>
        <v xml:space="preserve"> </v>
      </c>
      <c r="P78" s="87" t="str">
        <f t="shared" ca="1" si="126"/>
        <v xml:space="preserve"> </v>
      </c>
      <c r="Q78" s="87" t="str">
        <f t="shared" ca="1" si="126"/>
        <v xml:space="preserve"> </v>
      </c>
      <c r="R78" s="87" t="str">
        <f t="shared" ca="1" si="126"/>
        <v xml:space="preserve"> </v>
      </c>
      <c r="S78" s="87" t="str">
        <f t="shared" si="126"/>
        <v>WD</v>
      </c>
      <c r="T78" s="87" t="str">
        <f t="shared" si="126"/>
        <v>WD</v>
      </c>
      <c r="U78" s="87" t="str">
        <f t="shared" ca="1" si="126"/>
        <v xml:space="preserve"> </v>
      </c>
      <c r="V78" s="87" t="str">
        <f t="shared" ca="1" si="126"/>
        <v xml:space="preserve"> </v>
      </c>
      <c r="W78" s="87" t="str">
        <f t="shared" ca="1" si="126"/>
        <v xml:space="preserve"> </v>
      </c>
      <c r="X78" s="87" t="str">
        <f t="shared" ca="1" si="126"/>
        <v xml:space="preserve"> </v>
      </c>
      <c r="Y78" s="87" t="str">
        <f t="shared" ca="1" si="126"/>
        <v xml:space="preserve"> </v>
      </c>
      <c r="Z78" s="87" t="str">
        <f t="shared" si="126"/>
        <v>WD</v>
      </c>
      <c r="AA78" s="87" t="str">
        <f t="shared" si="126"/>
        <v>WD</v>
      </c>
      <c r="AB78" s="87" t="str">
        <f t="shared" ca="1" si="126"/>
        <v xml:space="preserve"> </v>
      </c>
      <c r="AC78" s="87" t="str">
        <f t="shared" ca="1" si="126"/>
        <v xml:space="preserve"> </v>
      </c>
      <c r="AD78" s="87" t="str">
        <f t="shared" ca="1" si="126"/>
        <v xml:space="preserve"> </v>
      </c>
      <c r="AE78" s="87" t="str">
        <f t="shared" ca="1" si="126"/>
        <v xml:space="preserve"> </v>
      </c>
      <c r="AF78" s="87" t="str">
        <f t="shared" ca="1" si="126"/>
        <v xml:space="preserve"> </v>
      </c>
      <c r="AG78" s="87" t="str">
        <f t="shared" si="126"/>
        <v>WD</v>
      </c>
      <c r="AH78" s="87" t="str">
        <f t="shared" si="126"/>
        <v>WD</v>
      </c>
      <c r="AI78" s="87" t="str">
        <f t="shared" ca="1" si="126"/>
        <v xml:space="preserve"> </v>
      </c>
      <c r="AJ78" s="87" t="str">
        <f t="shared" ca="1" si="126"/>
        <v xml:space="preserve"> </v>
      </c>
      <c r="AK78" s="87" t="str">
        <f t="shared" ca="1" si="126"/>
        <v xml:space="preserve"> </v>
      </c>
      <c r="AL78" s="87" t="str">
        <f t="shared" ca="1" si="126"/>
        <v xml:space="preserve"> </v>
      </c>
      <c r="AM78" s="87" t="str">
        <f t="shared" ca="1" si="126"/>
        <v xml:space="preserve"> </v>
      </c>
      <c r="AN78" s="87" t="str">
        <f t="shared" si="126"/>
        <v>WD</v>
      </c>
      <c r="AO78" s="87" t="str">
        <f t="shared" ref="AO78:BT78" si="127">IF($C$2=TRUE,IF($F$78="",IF(AND(OR($D$78&lt;=AO$8,$D$78&lt;AP$8),$E$78&gt;=AO$8),$H$78,IF(OR(WEEKDAY(AO$8)=1,WEEKDAY(AO$8)=7),"WD"," ")),IF(AND(OR($D$78&lt;=AO$8,$D$78&lt;AP$8),$F$78&gt;=AO$8),"C",IF(OR(WEEKDAY(AO$8)=1,WEEKDAY(AO$8)=7),"WD"," "))),IF(OR(WEEKDAY(AO$8)=1,WEEKDAY(AO$8)=7),"WD",IF($F$78="",IF(AND(OR($D$78&lt;=AO$8,$D$78&lt;AP$8),$E$78&gt;=AO$8),$H$78," "),IF(AND(OR($D$78&lt;=AO$8,$D$78&lt;AP$8),$F$78&gt;=AO$8),"C"," "))))</f>
        <v>WD</v>
      </c>
      <c r="AP78" s="87" t="str">
        <f t="shared" ca="1" si="127"/>
        <v xml:space="preserve"> </v>
      </c>
      <c r="AQ78" s="87" t="str">
        <f t="shared" ca="1" si="127"/>
        <v xml:space="preserve"> </v>
      </c>
      <c r="AR78" s="87" t="str">
        <f t="shared" ca="1" si="127"/>
        <v xml:space="preserve"> </v>
      </c>
      <c r="AS78" s="87" t="str">
        <f t="shared" ca="1" si="127"/>
        <v xml:space="preserve"> </v>
      </c>
      <c r="AT78" s="87" t="str">
        <f t="shared" ca="1" si="127"/>
        <v xml:space="preserve"> </v>
      </c>
      <c r="AU78" s="87" t="str">
        <f t="shared" si="127"/>
        <v>WD</v>
      </c>
      <c r="AV78" s="87" t="str">
        <f t="shared" si="127"/>
        <v>WD</v>
      </c>
      <c r="AW78" s="87" t="str">
        <f t="shared" ca="1" si="127"/>
        <v xml:space="preserve"> </v>
      </c>
      <c r="AX78" s="87" t="str">
        <f t="shared" ca="1" si="127"/>
        <v xml:space="preserve"> </v>
      </c>
      <c r="AY78" s="87" t="str">
        <f t="shared" ca="1" si="127"/>
        <v xml:space="preserve"> </v>
      </c>
      <c r="AZ78" s="87" t="str">
        <f t="shared" ca="1" si="127"/>
        <v xml:space="preserve"> </v>
      </c>
      <c r="BA78" s="87" t="str">
        <f t="shared" ca="1" si="127"/>
        <v xml:space="preserve"> </v>
      </c>
      <c r="BB78" s="87" t="str">
        <f t="shared" si="127"/>
        <v>WD</v>
      </c>
      <c r="BC78" s="87" t="str">
        <f t="shared" si="127"/>
        <v>WD</v>
      </c>
      <c r="BD78" s="87" t="str">
        <f t="shared" ca="1" si="127"/>
        <v xml:space="preserve"> </v>
      </c>
      <c r="BE78" s="87" t="str">
        <f t="shared" ca="1" si="127"/>
        <v xml:space="preserve"> </v>
      </c>
      <c r="BF78" s="87" t="str">
        <f t="shared" ca="1" si="127"/>
        <v xml:space="preserve"> </v>
      </c>
      <c r="BG78" s="87" t="str">
        <f t="shared" ca="1" si="127"/>
        <v xml:space="preserve"> </v>
      </c>
      <c r="BH78" s="87" t="str">
        <f t="shared" ca="1" si="127"/>
        <v xml:space="preserve"> </v>
      </c>
      <c r="BI78" s="87" t="str">
        <f t="shared" si="127"/>
        <v>WD</v>
      </c>
      <c r="BJ78" s="87" t="str">
        <f t="shared" si="127"/>
        <v>WD</v>
      </c>
      <c r="BK78" s="87" t="str">
        <f t="shared" ca="1" si="127"/>
        <v xml:space="preserve"> </v>
      </c>
      <c r="BL78" s="87" t="str">
        <f t="shared" ca="1" si="127"/>
        <v xml:space="preserve"> </v>
      </c>
      <c r="BM78" s="87" t="str">
        <f t="shared" ca="1" si="127"/>
        <v xml:space="preserve"> </v>
      </c>
      <c r="BN78" s="87" t="str">
        <f t="shared" ca="1" si="127"/>
        <v xml:space="preserve"> </v>
      </c>
      <c r="BO78" s="87" t="str">
        <f t="shared" ca="1" si="127"/>
        <v xml:space="preserve"> </v>
      </c>
      <c r="BP78" s="87" t="str">
        <f t="shared" si="127"/>
        <v>WD</v>
      </c>
      <c r="BQ78" s="87" t="str">
        <f t="shared" si="127"/>
        <v>WD</v>
      </c>
      <c r="BR78" s="87" t="str">
        <f t="shared" ca="1" si="127"/>
        <v xml:space="preserve"> </v>
      </c>
      <c r="BS78" s="87" t="str">
        <f t="shared" ca="1" si="127"/>
        <v xml:space="preserve"> </v>
      </c>
      <c r="BT78" s="87" t="str">
        <f t="shared" ca="1" si="127"/>
        <v xml:space="preserve"> </v>
      </c>
      <c r="BU78" s="87" t="str">
        <f t="shared" ref="BU78:CZ78" ca="1" si="128">IF($C$2=TRUE,IF($F$78="",IF(AND(OR($D$78&lt;=BU$8,$D$78&lt;BV$8),$E$78&gt;=BU$8),$H$78,IF(OR(WEEKDAY(BU$8)=1,WEEKDAY(BU$8)=7),"WD"," ")),IF(AND(OR($D$78&lt;=BU$8,$D$78&lt;BV$8),$F$78&gt;=BU$8),"C",IF(OR(WEEKDAY(BU$8)=1,WEEKDAY(BU$8)=7),"WD"," "))),IF(OR(WEEKDAY(BU$8)=1,WEEKDAY(BU$8)=7),"WD",IF($F$78="",IF(AND(OR($D$78&lt;=BU$8,$D$78&lt;BV$8),$E$78&gt;=BU$8),$H$78," "),IF(AND(OR($D$78&lt;=BU$8,$D$78&lt;BV$8),$F$78&gt;=BU$8),"C"," "))))</f>
        <v xml:space="preserve"> </v>
      </c>
      <c r="BV78" s="87" t="str">
        <f t="shared" ca="1" si="128"/>
        <v xml:space="preserve"> </v>
      </c>
      <c r="BW78" s="87" t="str">
        <f t="shared" si="128"/>
        <v>WD</v>
      </c>
      <c r="BX78" s="87" t="str">
        <f t="shared" si="128"/>
        <v>WD</v>
      </c>
      <c r="BY78" s="87" t="str">
        <f t="shared" ca="1" si="128"/>
        <v xml:space="preserve"> </v>
      </c>
      <c r="BZ78" s="87" t="str">
        <f t="shared" ca="1" si="128"/>
        <v xml:space="preserve"> </v>
      </c>
      <c r="CA78" s="87" t="str">
        <f t="shared" ca="1" si="128"/>
        <v xml:space="preserve"> </v>
      </c>
      <c r="CB78" s="87" t="str">
        <f t="shared" ca="1" si="128"/>
        <v xml:space="preserve"> </v>
      </c>
      <c r="CC78" s="87" t="str">
        <f t="shared" ca="1" si="128"/>
        <v xml:space="preserve"> </v>
      </c>
      <c r="CD78" s="87" t="str">
        <f t="shared" si="128"/>
        <v>WD</v>
      </c>
      <c r="CE78" s="87" t="str">
        <f t="shared" si="128"/>
        <v>WD</v>
      </c>
      <c r="CF78" s="87" t="str">
        <f t="shared" ca="1" si="128"/>
        <v xml:space="preserve"> </v>
      </c>
      <c r="CG78" s="87" t="str">
        <f t="shared" ca="1" si="128"/>
        <v xml:space="preserve"> </v>
      </c>
      <c r="CH78" s="87" t="str">
        <f t="shared" ca="1" si="128"/>
        <v xml:space="preserve"> </v>
      </c>
      <c r="CI78" s="87" t="str">
        <f t="shared" ca="1" si="128"/>
        <v xml:space="preserve"> </v>
      </c>
      <c r="CJ78" s="87" t="str">
        <f t="shared" ca="1" si="128"/>
        <v xml:space="preserve"> </v>
      </c>
      <c r="CK78" s="87" t="str">
        <f t="shared" si="128"/>
        <v>WD</v>
      </c>
      <c r="CL78" s="87" t="str">
        <f t="shared" si="128"/>
        <v>WD</v>
      </c>
      <c r="CM78" s="87" t="str">
        <f t="shared" ca="1" si="128"/>
        <v xml:space="preserve"> </v>
      </c>
      <c r="CN78" s="87" t="str">
        <f t="shared" ca="1" si="128"/>
        <v xml:space="preserve"> </v>
      </c>
      <c r="CO78" s="87" t="str">
        <f t="shared" ca="1" si="128"/>
        <v xml:space="preserve"> </v>
      </c>
      <c r="CP78" s="87" t="str">
        <f t="shared" ca="1" si="128"/>
        <v xml:space="preserve"> </v>
      </c>
      <c r="CQ78" s="87" t="str">
        <f t="shared" ca="1" si="128"/>
        <v xml:space="preserve"> </v>
      </c>
      <c r="CR78" s="87" t="str">
        <f t="shared" si="128"/>
        <v>WD</v>
      </c>
      <c r="CS78" s="87" t="str">
        <f t="shared" si="128"/>
        <v>WD</v>
      </c>
      <c r="CT78" s="87" t="str">
        <f t="shared" ca="1" si="128"/>
        <v xml:space="preserve"> </v>
      </c>
      <c r="CU78" s="87" t="str">
        <f t="shared" ca="1" si="128"/>
        <v xml:space="preserve"> </v>
      </c>
      <c r="CV78" s="87" t="str">
        <f t="shared" ca="1" si="128"/>
        <v xml:space="preserve"> </v>
      </c>
      <c r="CW78" s="87" t="str">
        <f t="shared" ca="1" si="128"/>
        <v xml:space="preserve"> </v>
      </c>
      <c r="CX78" s="87" t="str">
        <f t="shared" ca="1" si="128"/>
        <v xml:space="preserve"> </v>
      </c>
      <c r="CY78" s="87" t="str">
        <f t="shared" si="128"/>
        <v>WD</v>
      </c>
      <c r="CZ78" s="87" t="str">
        <f t="shared" si="128"/>
        <v>WD</v>
      </c>
      <c r="DA78" s="87" t="str">
        <f t="shared" ref="DA78:DZ78" ca="1" si="129">IF($C$2=TRUE,IF($F$78="",IF(AND(OR($D$78&lt;=DA$8,$D$78&lt;DB$8),$E$78&gt;=DA$8),$H$78,IF(OR(WEEKDAY(DA$8)=1,WEEKDAY(DA$8)=7),"WD"," ")),IF(AND(OR($D$78&lt;=DA$8,$D$78&lt;DB$8),$F$78&gt;=DA$8),"C",IF(OR(WEEKDAY(DA$8)=1,WEEKDAY(DA$8)=7),"WD"," "))),IF(OR(WEEKDAY(DA$8)=1,WEEKDAY(DA$8)=7),"WD",IF($F$78="",IF(AND(OR($D$78&lt;=DA$8,$D$78&lt;DB$8),$E$78&gt;=DA$8),$H$78," "),IF(AND(OR($D$78&lt;=DA$8,$D$78&lt;DB$8),$F$78&gt;=DA$8),"C"," "))))</f>
        <v xml:space="preserve"> </v>
      </c>
      <c r="DB78" s="87" t="str">
        <f t="shared" ca="1" si="129"/>
        <v xml:space="preserve"> </v>
      </c>
      <c r="DC78" s="87" t="str">
        <f t="shared" ca="1" si="129"/>
        <v xml:space="preserve"> </v>
      </c>
      <c r="DD78" s="87" t="str">
        <f t="shared" ca="1" si="129"/>
        <v xml:space="preserve"> </v>
      </c>
      <c r="DE78" s="87" t="str">
        <f t="shared" ca="1" si="129"/>
        <v xml:space="preserve"> </v>
      </c>
      <c r="DF78" s="87" t="str">
        <f t="shared" si="129"/>
        <v>WD</v>
      </c>
      <c r="DG78" s="87" t="str">
        <f t="shared" si="129"/>
        <v>WD</v>
      </c>
      <c r="DH78" s="87" t="str">
        <f t="shared" ca="1" si="129"/>
        <v xml:space="preserve"> </v>
      </c>
      <c r="DI78" s="87" t="str">
        <f t="shared" ca="1" si="129"/>
        <v xml:space="preserve"> </v>
      </c>
      <c r="DJ78" s="87" t="str">
        <f t="shared" ca="1" si="129"/>
        <v xml:space="preserve"> </v>
      </c>
      <c r="DK78" s="87" t="str">
        <f t="shared" ca="1" si="129"/>
        <v xml:space="preserve"> </v>
      </c>
      <c r="DL78" s="87" t="str">
        <f t="shared" ca="1" si="129"/>
        <v xml:space="preserve"> </v>
      </c>
      <c r="DM78" s="87" t="str">
        <f t="shared" si="129"/>
        <v>WD</v>
      </c>
      <c r="DN78" s="87" t="str">
        <f t="shared" si="129"/>
        <v>WD</v>
      </c>
      <c r="DO78" s="87" t="str">
        <f t="shared" ca="1" si="129"/>
        <v xml:space="preserve"> </v>
      </c>
      <c r="DP78" s="87" t="str">
        <f t="shared" ca="1" si="129"/>
        <v xml:space="preserve"> </v>
      </c>
      <c r="DQ78" s="87" t="str">
        <f t="shared" ca="1" si="129"/>
        <v xml:space="preserve"> </v>
      </c>
      <c r="DR78" s="87" t="str">
        <f t="shared" ca="1" si="129"/>
        <v xml:space="preserve"> </v>
      </c>
      <c r="DS78" s="87" t="str">
        <f t="shared" ca="1" si="129"/>
        <v xml:space="preserve"> </v>
      </c>
      <c r="DT78" s="87" t="str">
        <f t="shared" si="129"/>
        <v>WD</v>
      </c>
      <c r="DU78" s="87" t="str">
        <f t="shared" si="129"/>
        <v>WD</v>
      </c>
      <c r="DV78" s="87" t="str">
        <f t="shared" ca="1" si="129"/>
        <v xml:space="preserve"> </v>
      </c>
      <c r="DW78" s="87" t="str">
        <f t="shared" ca="1" si="129"/>
        <v xml:space="preserve"> </v>
      </c>
      <c r="DX78" s="87" t="str">
        <f t="shared" ca="1" si="129"/>
        <v xml:space="preserve"> </v>
      </c>
      <c r="DY78" s="87" t="str">
        <f t="shared" ca="1" si="129"/>
        <v xml:space="preserve"> </v>
      </c>
      <c r="DZ78" s="87" t="str">
        <f t="shared" ca="1" si="129"/>
        <v xml:space="preserve"> </v>
      </c>
    </row>
    <row r="79" spans="1:130" s="74" customFormat="1" ht="1.2" customHeight="1" x14ac:dyDescent="0.3">
      <c r="A79" s="96"/>
      <c r="B79" s="96"/>
      <c r="C79" s="96"/>
      <c r="D79" s="97"/>
      <c r="E79" s="97"/>
      <c r="F79" s="97"/>
      <c r="G79" s="98" t="str">
        <f ca="1">IF(AND(G78 = 100%, G80 = 100%), "100%", " ")</f>
        <v xml:space="preserve"> </v>
      </c>
      <c r="H79" s="82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</row>
    <row r="80" spans="1:130" x14ac:dyDescent="0.3">
      <c r="A80" s="96" t="str">
        <f ca="1">IF(OFFSET(Actions!B1,36,0)  = "","", OFFSET(Actions!B1,36,0) )</f>
        <v/>
      </c>
      <c r="B80" s="96" t="str">
        <f ca="1">IF(OFFSET(Actions!H$1,36,0) = "","", OFFSET(Actions!H$1,36,0))</f>
        <v/>
      </c>
      <c r="C80" s="96" t="str">
        <f ca="1">IF(OFFSET(Actions!C1,36,0)  = "","", OFFSET(Actions!C1,36,0) )</f>
        <v/>
      </c>
      <c r="D80" s="97" t="str">
        <f ca="1">IF(OFFSET(Actions!I$1,36,0) = 0/1/1900,"",IFERROR(DATEVALUE(MID(OFFSET(Actions!I$1,36,0), 5,8 )), OFFSET(Actions!I$1,36,0)))</f>
        <v/>
      </c>
      <c r="E80" s="97" t="str">
        <f ca="1">IF(OFFSET(Actions!J$1,36,0) = 0/1/1900,"",IFERROR(DATEVALUE(MID(OFFSET(Actions!J$1,36,0), 5,8 )), OFFSET(Actions!J$1,36,0)))</f>
        <v/>
      </c>
      <c r="F80" s="97" t="str">
        <f ca="1">IF(OFFSET(Actions!K$1,36,0) = 0/1/1900,"",IFERROR(DATEVALUE(MID(OFFSET(Actions!K$1,36,0), 5,8 )), OFFSET(Actions!K$1,36,0)))</f>
        <v/>
      </c>
      <c r="G80" s="98" t="str">
        <f ca="1">IF(OFFSET(Actions!G1,36,0)  = "","", OFFSET(Actions!G1,36,0) )</f>
        <v/>
      </c>
      <c r="H80" s="82" t="str">
        <f ca="1">IF(OFFSET(Actions!E1,36,0)  = "","", OFFSET(Actions!E1,36,0) )</f>
        <v/>
      </c>
      <c r="I80" s="87" t="str">
        <f t="shared" ref="I80:AN80" ca="1" si="130">IF($C$2=TRUE,IF($F$80="",IF(AND(OR($D$80&lt;=I$8,$D$80&lt;J$8),$E$80&gt;=I$8),$H$80,IF(OR(WEEKDAY(I$8)=1,WEEKDAY(I$8)=7),"WD"," ")),IF(AND(OR($D$80&lt;=I$8,$D$80&lt;J$8),$F$80&gt;=I$8),"C",IF(OR(WEEKDAY(I$8)=1,WEEKDAY(I$8)=7),"WD"," "))),IF(OR(WEEKDAY(I$8)=1,WEEKDAY(I$8)=7),"WD",IF($F$80="",IF(AND(OR($D$80&lt;=I$8,$D$80&lt;J$8),$E$80&gt;=I$8),$H$80," "),IF(AND(OR($D$80&lt;=I$8,$D$80&lt;J$8),$F$80&gt;=I$8),"C"," "))))</f>
        <v xml:space="preserve"> </v>
      </c>
      <c r="J80" s="87" t="str">
        <f t="shared" ca="1" si="130"/>
        <v xml:space="preserve"> </v>
      </c>
      <c r="K80" s="87" t="str">
        <f t="shared" ca="1" si="130"/>
        <v xml:space="preserve"> </v>
      </c>
      <c r="L80" s="87" t="str">
        <f t="shared" si="130"/>
        <v>WD</v>
      </c>
      <c r="M80" s="87" t="str">
        <f t="shared" si="130"/>
        <v>WD</v>
      </c>
      <c r="N80" s="87" t="str">
        <f t="shared" ca="1" si="130"/>
        <v xml:space="preserve"> </v>
      </c>
      <c r="O80" s="87" t="str">
        <f t="shared" ca="1" si="130"/>
        <v xml:space="preserve"> </v>
      </c>
      <c r="P80" s="87" t="str">
        <f t="shared" ca="1" si="130"/>
        <v xml:space="preserve"> </v>
      </c>
      <c r="Q80" s="87" t="str">
        <f t="shared" ca="1" si="130"/>
        <v xml:space="preserve"> </v>
      </c>
      <c r="R80" s="87" t="str">
        <f t="shared" ca="1" si="130"/>
        <v xml:space="preserve"> </v>
      </c>
      <c r="S80" s="87" t="str">
        <f t="shared" si="130"/>
        <v>WD</v>
      </c>
      <c r="T80" s="87" t="str">
        <f t="shared" si="130"/>
        <v>WD</v>
      </c>
      <c r="U80" s="87" t="str">
        <f t="shared" ca="1" si="130"/>
        <v xml:space="preserve"> </v>
      </c>
      <c r="V80" s="87" t="str">
        <f t="shared" ca="1" si="130"/>
        <v xml:space="preserve"> </v>
      </c>
      <c r="W80" s="87" t="str">
        <f t="shared" ca="1" si="130"/>
        <v xml:space="preserve"> </v>
      </c>
      <c r="X80" s="87" t="str">
        <f t="shared" ca="1" si="130"/>
        <v xml:space="preserve"> </v>
      </c>
      <c r="Y80" s="87" t="str">
        <f t="shared" ca="1" si="130"/>
        <v xml:space="preserve"> </v>
      </c>
      <c r="Z80" s="87" t="str">
        <f t="shared" si="130"/>
        <v>WD</v>
      </c>
      <c r="AA80" s="87" t="str">
        <f t="shared" si="130"/>
        <v>WD</v>
      </c>
      <c r="AB80" s="87" t="str">
        <f t="shared" ca="1" si="130"/>
        <v xml:space="preserve"> </v>
      </c>
      <c r="AC80" s="87" t="str">
        <f t="shared" ca="1" si="130"/>
        <v xml:space="preserve"> </v>
      </c>
      <c r="AD80" s="87" t="str">
        <f t="shared" ca="1" si="130"/>
        <v xml:space="preserve"> </v>
      </c>
      <c r="AE80" s="87" t="str">
        <f t="shared" ca="1" si="130"/>
        <v xml:space="preserve"> </v>
      </c>
      <c r="AF80" s="87" t="str">
        <f t="shared" ca="1" si="130"/>
        <v xml:space="preserve"> </v>
      </c>
      <c r="AG80" s="87" t="str">
        <f t="shared" si="130"/>
        <v>WD</v>
      </c>
      <c r="AH80" s="87" t="str">
        <f t="shared" si="130"/>
        <v>WD</v>
      </c>
      <c r="AI80" s="87" t="str">
        <f t="shared" ca="1" si="130"/>
        <v xml:space="preserve"> </v>
      </c>
      <c r="AJ80" s="87" t="str">
        <f t="shared" ca="1" si="130"/>
        <v xml:space="preserve"> </v>
      </c>
      <c r="AK80" s="87" t="str">
        <f t="shared" ca="1" si="130"/>
        <v xml:space="preserve"> </v>
      </c>
      <c r="AL80" s="87" t="str">
        <f t="shared" ca="1" si="130"/>
        <v xml:space="preserve"> </v>
      </c>
      <c r="AM80" s="87" t="str">
        <f t="shared" ca="1" si="130"/>
        <v xml:space="preserve"> </v>
      </c>
      <c r="AN80" s="87" t="str">
        <f t="shared" si="130"/>
        <v>WD</v>
      </c>
      <c r="AO80" s="87" t="str">
        <f t="shared" ref="AO80:BT80" si="131">IF($C$2=TRUE,IF($F$80="",IF(AND(OR($D$80&lt;=AO$8,$D$80&lt;AP$8),$E$80&gt;=AO$8),$H$80,IF(OR(WEEKDAY(AO$8)=1,WEEKDAY(AO$8)=7),"WD"," ")),IF(AND(OR($D$80&lt;=AO$8,$D$80&lt;AP$8),$F$80&gt;=AO$8),"C",IF(OR(WEEKDAY(AO$8)=1,WEEKDAY(AO$8)=7),"WD"," "))),IF(OR(WEEKDAY(AO$8)=1,WEEKDAY(AO$8)=7),"WD",IF($F$80="",IF(AND(OR($D$80&lt;=AO$8,$D$80&lt;AP$8),$E$80&gt;=AO$8),$H$80," "),IF(AND(OR($D$80&lt;=AO$8,$D$80&lt;AP$8),$F$80&gt;=AO$8),"C"," "))))</f>
        <v>WD</v>
      </c>
      <c r="AP80" s="87" t="str">
        <f t="shared" ca="1" si="131"/>
        <v xml:space="preserve"> </v>
      </c>
      <c r="AQ80" s="87" t="str">
        <f t="shared" ca="1" si="131"/>
        <v xml:space="preserve"> </v>
      </c>
      <c r="AR80" s="87" t="str">
        <f t="shared" ca="1" si="131"/>
        <v xml:space="preserve"> </v>
      </c>
      <c r="AS80" s="87" t="str">
        <f t="shared" ca="1" si="131"/>
        <v xml:space="preserve"> </v>
      </c>
      <c r="AT80" s="87" t="str">
        <f t="shared" ca="1" si="131"/>
        <v xml:space="preserve"> </v>
      </c>
      <c r="AU80" s="87" t="str">
        <f t="shared" si="131"/>
        <v>WD</v>
      </c>
      <c r="AV80" s="87" t="str">
        <f t="shared" si="131"/>
        <v>WD</v>
      </c>
      <c r="AW80" s="87" t="str">
        <f t="shared" ca="1" si="131"/>
        <v xml:space="preserve"> </v>
      </c>
      <c r="AX80" s="87" t="str">
        <f t="shared" ca="1" si="131"/>
        <v xml:space="preserve"> </v>
      </c>
      <c r="AY80" s="87" t="str">
        <f t="shared" ca="1" si="131"/>
        <v xml:space="preserve"> </v>
      </c>
      <c r="AZ80" s="87" t="str">
        <f t="shared" ca="1" si="131"/>
        <v xml:space="preserve"> </v>
      </c>
      <c r="BA80" s="87" t="str">
        <f t="shared" ca="1" si="131"/>
        <v xml:space="preserve"> </v>
      </c>
      <c r="BB80" s="87" t="str">
        <f t="shared" si="131"/>
        <v>WD</v>
      </c>
      <c r="BC80" s="87" t="str">
        <f t="shared" si="131"/>
        <v>WD</v>
      </c>
      <c r="BD80" s="87" t="str">
        <f t="shared" ca="1" si="131"/>
        <v xml:space="preserve"> </v>
      </c>
      <c r="BE80" s="87" t="str">
        <f t="shared" ca="1" si="131"/>
        <v xml:space="preserve"> </v>
      </c>
      <c r="BF80" s="87" t="str">
        <f t="shared" ca="1" si="131"/>
        <v xml:space="preserve"> </v>
      </c>
      <c r="BG80" s="87" t="str">
        <f t="shared" ca="1" si="131"/>
        <v xml:space="preserve"> </v>
      </c>
      <c r="BH80" s="87" t="str">
        <f t="shared" ca="1" si="131"/>
        <v xml:space="preserve"> </v>
      </c>
      <c r="BI80" s="87" t="str">
        <f t="shared" si="131"/>
        <v>WD</v>
      </c>
      <c r="BJ80" s="87" t="str">
        <f t="shared" si="131"/>
        <v>WD</v>
      </c>
      <c r="BK80" s="87" t="str">
        <f t="shared" ca="1" si="131"/>
        <v xml:space="preserve"> </v>
      </c>
      <c r="BL80" s="87" t="str">
        <f t="shared" ca="1" si="131"/>
        <v xml:space="preserve"> </v>
      </c>
      <c r="BM80" s="87" t="str">
        <f t="shared" ca="1" si="131"/>
        <v xml:space="preserve"> </v>
      </c>
      <c r="BN80" s="87" t="str">
        <f t="shared" ca="1" si="131"/>
        <v xml:space="preserve"> </v>
      </c>
      <c r="BO80" s="87" t="str">
        <f t="shared" ca="1" si="131"/>
        <v xml:space="preserve"> </v>
      </c>
      <c r="BP80" s="87" t="str">
        <f t="shared" si="131"/>
        <v>WD</v>
      </c>
      <c r="BQ80" s="87" t="str">
        <f t="shared" si="131"/>
        <v>WD</v>
      </c>
      <c r="BR80" s="87" t="str">
        <f t="shared" ca="1" si="131"/>
        <v xml:space="preserve"> </v>
      </c>
      <c r="BS80" s="87" t="str">
        <f t="shared" ca="1" si="131"/>
        <v xml:space="preserve"> </v>
      </c>
      <c r="BT80" s="87" t="str">
        <f t="shared" ca="1" si="131"/>
        <v xml:space="preserve"> </v>
      </c>
      <c r="BU80" s="87" t="str">
        <f t="shared" ref="BU80:CZ80" ca="1" si="132">IF($C$2=TRUE,IF($F$80="",IF(AND(OR($D$80&lt;=BU$8,$D$80&lt;BV$8),$E$80&gt;=BU$8),$H$80,IF(OR(WEEKDAY(BU$8)=1,WEEKDAY(BU$8)=7),"WD"," ")),IF(AND(OR($D$80&lt;=BU$8,$D$80&lt;BV$8),$F$80&gt;=BU$8),"C",IF(OR(WEEKDAY(BU$8)=1,WEEKDAY(BU$8)=7),"WD"," "))),IF(OR(WEEKDAY(BU$8)=1,WEEKDAY(BU$8)=7),"WD",IF($F$80="",IF(AND(OR($D$80&lt;=BU$8,$D$80&lt;BV$8),$E$80&gt;=BU$8),$H$80," "),IF(AND(OR($D$80&lt;=BU$8,$D$80&lt;BV$8),$F$80&gt;=BU$8),"C"," "))))</f>
        <v xml:space="preserve"> </v>
      </c>
      <c r="BV80" s="87" t="str">
        <f t="shared" ca="1" si="132"/>
        <v xml:space="preserve"> </v>
      </c>
      <c r="BW80" s="87" t="str">
        <f t="shared" si="132"/>
        <v>WD</v>
      </c>
      <c r="BX80" s="87" t="str">
        <f t="shared" si="132"/>
        <v>WD</v>
      </c>
      <c r="BY80" s="87" t="str">
        <f t="shared" ca="1" si="132"/>
        <v xml:space="preserve"> </v>
      </c>
      <c r="BZ80" s="87" t="str">
        <f t="shared" ca="1" si="132"/>
        <v xml:space="preserve"> </v>
      </c>
      <c r="CA80" s="87" t="str">
        <f t="shared" ca="1" si="132"/>
        <v xml:space="preserve"> </v>
      </c>
      <c r="CB80" s="87" t="str">
        <f t="shared" ca="1" si="132"/>
        <v xml:space="preserve"> </v>
      </c>
      <c r="CC80" s="87" t="str">
        <f t="shared" ca="1" si="132"/>
        <v xml:space="preserve"> </v>
      </c>
      <c r="CD80" s="87" t="str">
        <f t="shared" si="132"/>
        <v>WD</v>
      </c>
      <c r="CE80" s="87" t="str">
        <f t="shared" si="132"/>
        <v>WD</v>
      </c>
      <c r="CF80" s="87" t="str">
        <f t="shared" ca="1" si="132"/>
        <v xml:space="preserve"> </v>
      </c>
      <c r="CG80" s="87" t="str">
        <f t="shared" ca="1" si="132"/>
        <v xml:space="preserve"> </v>
      </c>
      <c r="CH80" s="87" t="str">
        <f t="shared" ca="1" si="132"/>
        <v xml:space="preserve"> </v>
      </c>
      <c r="CI80" s="87" t="str">
        <f t="shared" ca="1" si="132"/>
        <v xml:space="preserve"> </v>
      </c>
      <c r="CJ80" s="87" t="str">
        <f t="shared" ca="1" si="132"/>
        <v xml:space="preserve"> </v>
      </c>
      <c r="CK80" s="87" t="str">
        <f t="shared" si="132"/>
        <v>WD</v>
      </c>
      <c r="CL80" s="87" t="str">
        <f t="shared" si="132"/>
        <v>WD</v>
      </c>
      <c r="CM80" s="87" t="str">
        <f t="shared" ca="1" si="132"/>
        <v xml:space="preserve"> </v>
      </c>
      <c r="CN80" s="87" t="str">
        <f t="shared" ca="1" si="132"/>
        <v xml:space="preserve"> </v>
      </c>
      <c r="CO80" s="87" t="str">
        <f t="shared" ca="1" si="132"/>
        <v xml:space="preserve"> </v>
      </c>
      <c r="CP80" s="87" t="str">
        <f t="shared" ca="1" si="132"/>
        <v xml:space="preserve"> </v>
      </c>
      <c r="CQ80" s="87" t="str">
        <f t="shared" ca="1" si="132"/>
        <v xml:space="preserve"> </v>
      </c>
      <c r="CR80" s="87" t="str">
        <f t="shared" si="132"/>
        <v>WD</v>
      </c>
      <c r="CS80" s="87" t="str">
        <f t="shared" si="132"/>
        <v>WD</v>
      </c>
      <c r="CT80" s="87" t="str">
        <f t="shared" ca="1" si="132"/>
        <v xml:space="preserve"> </v>
      </c>
      <c r="CU80" s="87" t="str">
        <f t="shared" ca="1" si="132"/>
        <v xml:space="preserve"> </v>
      </c>
      <c r="CV80" s="87" t="str">
        <f t="shared" ca="1" si="132"/>
        <v xml:space="preserve"> </v>
      </c>
      <c r="CW80" s="87" t="str">
        <f t="shared" ca="1" si="132"/>
        <v xml:space="preserve"> </v>
      </c>
      <c r="CX80" s="87" t="str">
        <f t="shared" ca="1" si="132"/>
        <v xml:space="preserve"> </v>
      </c>
      <c r="CY80" s="87" t="str">
        <f t="shared" si="132"/>
        <v>WD</v>
      </c>
      <c r="CZ80" s="87" t="str">
        <f t="shared" si="132"/>
        <v>WD</v>
      </c>
      <c r="DA80" s="87" t="str">
        <f t="shared" ref="DA80:DZ80" ca="1" si="133">IF($C$2=TRUE,IF($F$80="",IF(AND(OR($D$80&lt;=DA$8,$D$80&lt;DB$8),$E$80&gt;=DA$8),$H$80,IF(OR(WEEKDAY(DA$8)=1,WEEKDAY(DA$8)=7),"WD"," ")),IF(AND(OR($D$80&lt;=DA$8,$D$80&lt;DB$8),$F$80&gt;=DA$8),"C",IF(OR(WEEKDAY(DA$8)=1,WEEKDAY(DA$8)=7),"WD"," "))),IF(OR(WEEKDAY(DA$8)=1,WEEKDAY(DA$8)=7),"WD",IF($F$80="",IF(AND(OR($D$80&lt;=DA$8,$D$80&lt;DB$8),$E$80&gt;=DA$8),$H$80," "),IF(AND(OR($D$80&lt;=DA$8,$D$80&lt;DB$8),$F$80&gt;=DA$8),"C"," "))))</f>
        <v xml:space="preserve"> </v>
      </c>
      <c r="DB80" s="87" t="str">
        <f t="shared" ca="1" si="133"/>
        <v xml:space="preserve"> </v>
      </c>
      <c r="DC80" s="87" t="str">
        <f t="shared" ca="1" si="133"/>
        <v xml:space="preserve"> </v>
      </c>
      <c r="DD80" s="87" t="str">
        <f t="shared" ca="1" si="133"/>
        <v xml:space="preserve"> </v>
      </c>
      <c r="DE80" s="87" t="str">
        <f t="shared" ca="1" si="133"/>
        <v xml:space="preserve"> </v>
      </c>
      <c r="DF80" s="87" t="str">
        <f t="shared" si="133"/>
        <v>WD</v>
      </c>
      <c r="DG80" s="87" t="str">
        <f t="shared" si="133"/>
        <v>WD</v>
      </c>
      <c r="DH80" s="87" t="str">
        <f t="shared" ca="1" si="133"/>
        <v xml:space="preserve"> </v>
      </c>
      <c r="DI80" s="87" t="str">
        <f t="shared" ca="1" si="133"/>
        <v xml:space="preserve"> </v>
      </c>
      <c r="DJ80" s="87" t="str">
        <f t="shared" ca="1" si="133"/>
        <v xml:space="preserve"> </v>
      </c>
      <c r="DK80" s="87" t="str">
        <f t="shared" ca="1" si="133"/>
        <v xml:space="preserve"> </v>
      </c>
      <c r="DL80" s="87" t="str">
        <f t="shared" ca="1" si="133"/>
        <v xml:space="preserve"> </v>
      </c>
      <c r="DM80" s="87" t="str">
        <f t="shared" si="133"/>
        <v>WD</v>
      </c>
      <c r="DN80" s="87" t="str">
        <f t="shared" si="133"/>
        <v>WD</v>
      </c>
      <c r="DO80" s="87" t="str">
        <f t="shared" ca="1" si="133"/>
        <v xml:space="preserve"> </v>
      </c>
      <c r="DP80" s="87" t="str">
        <f t="shared" ca="1" si="133"/>
        <v xml:space="preserve"> </v>
      </c>
      <c r="DQ80" s="87" t="str">
        <f t="shared" ca="1" si="133"/>
        <v xml:space="preserve"> </v>
      </c>
      <c r="DR80" s="87" t="str">
        <f t="shared" ca="1" si="133"/>
        <v xml:space="preserve"> </v>
      </c>
      <c r="DS80" s="87" t="str">
        <f t="shared" ca="1" si="133"/>
        <v xml:space="preserve"> </v>
      </c>
      <c r="DT80" s="87" t="str">
        <f t="shared" si="133"/>
        <v>WD</v>
      </c>
      <c r="DU80" s="87" t="str">
        <f t="shared" si="133"/>
        <v>WD</v>
      </c>
      <c r="DV80" s="87" t="str">
        <f t="shared" ca="1" si="133"/>
        <v xml:space="preserve"> </v>
      </c>
      <c r="DW80" s="87" t="str">
        <f t="shared" ca="1" si="133"/>
        <v xml:space="preserve"> </v>
      </c>
      <c r="DX80" s="87" t="str">
        <f t="shared" ca="1" si="133"/>
        <v xml:space="preserve"> </v>
      </c>
      <c r="DY80" s="87" t="str">
        <f t="shared" ca="1" si="133"/>
        <v xml:space="preserve"> </v>
      </c>
      <c r="DZ80" s="87" t="str">
        <f t="shared" ca="1" si="133"/>
        <v xml:space="preserve"> </v>
      </c>
    </row>
    <row r="81" spans="1:130" s="74" customFormat="1" ht="1.2" customHeight="1" x14ac:dyDescent="0.3">
      <c r="A81" s="96"/>
      <c r="B81" s="96"/>
      <c r="C81" s="96"/>
      <c r="D81" s="97"/>
      <c r="E81" s="97"/>
      <c r="F81" s="97"/>
      <c r="G81" s="98" t="str">
        <f ca="1">IF(AND(G80 = 100%, G82 = 100%), "100%", " ")</f>
        <v xml:space="preserve"> </v>
      </c>
      <c r="H81" s="82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</row>
    <row r="82" spans="1:130" x14ac:dyDescent="0.3">
      <c r="A82" s="96" t="str">
        <f ca="1">IF(OFFSET(Actions!B1,37,0)  = "","", OFFSET(Actions!B1,37,0) )</f>
        <v/>
      </c>
      <c r="B82" s="96" t="str">
        <f ca="1">IF(OFFSET(Actions!H$1,37,0) = "","", OFFSET(Actions!H$1,37,0))</f>
        <v/>
      </c>
      <c r="C82" s="96" t="str">
        <f ca="1">IF(OFFSET(Actions!C1,37,0)  = "","", OFFSET(Actions!C1,37,0) )</f>
        <v/>
      </c>
      <c r="D82" s="97" t="str">
        <f ca="1">IF(OFFSET(Actions!I$1,37,0) = 0/1/1900,"",IFERROR(DATEVALUE(MID(OFFSET(Actions!I$1,37,0), 5,8 )), OFFSET(Actions!I$1,37,0)))</f>
        <v/>
      </c>
      <c r="E82" s="97" t="str">
        <f ca="1">IF(OFFSET(Actions!J$1,37,0) = 0/1/1900,"",IFERROR(DATEVALUE(MID(OFFSET(Actions!J$1,37,0), 5,8 )), OFFSET(Actions!J$1,37,0)))</f>
        <v/>
      </c>
      <c r="F82" s="97" t="str">
        <f ca="1">IF(OFFSET(Actions!K$1,37,0) = 0/1/1900,"",IFERROR(DATEVALUE(MID(OFFSET(Actions!K$1,37,0), 5,8 )), OFFSET(Actions!K$1,37,0)))</f>
        <v/>
      </c>
      <c r="G82" s="98" t="str">
        <f ca="1">IF(OFFSET(Actions!G1,37,0)  = "","", OFFSET(Actions!G1,37,0) )</f>
        <v/>
      </c>
      <c r="H82" s="82" t="str">
        <f ca="1">IF(OFFSET(Actions!E1,37,0)  = "","", OFFSET(Actions!E1,37,0) )</f>
        <v/>
      </c>
      <c r="I82" s="87" t="str">
        <f t="shared" ref="I82:AN82" ca="1" si="134">IF($C$2=TRUE,IF($F$82="",IF(AND(OR($D$82&lt;=I$8,$D$82&lt;J$8),$E$82&gt;=I$8),$H$82,IF(OR(WEEKDAY(I$8)=1,WEEKDAY(I$8)=7),"WD"," ")),IF(AND(OR($D$82&lt;=I$8,$D$82&lt;J$8),$F$82&gt;=I$8),"C",IF(OR(WEEKDAY(I$8)=1,WEEKDAY(I$8)=7),"WD"," "))),IF(OR(WEEKDAY(I$8)=1,WEEKDAY(I$8)=7),"WD",IF($F$82="",IF(AND(OR($D$82&lt;=I$8,$D$82&lt;J$8),$E$82&gt;=I$8),$H$82," "),IF(AND(OR($D$82&lt;=I$8,$D$82&lt;J$8),$F$82&gt;=I$8),"C"," "))))</f>
        <v xml:space="preserve"> </v>
      </c>
      <c r="J82" s="87" t="str">
        <f t="shared" ca="1" si="134"/>
        <v xml:space="preserve"> </v>
      </c>
      <c r="K82" s="87" t="str">
        <f t="shared" ca="1" si="134"/>
        <v xml:space="preserve"> </v>
      </c>
      <c r="L82" s="87" t="str">
        <f t="shared" si="134"/>
        <v>WD</v>
      </c>
      <c r="M82" s="87" t="str">
        <f t="shared" si="134"/>
        <v>WD</v>
      </c>
      <c r="N82" s="87" t="str">
        <f t="shared" ca="1" si="134"/>
        <v xml:space="preserve"> </v>
      </c>
      <c r="O82" s="87" t="str">
        <f t="shared" ca="1" si="134"/>
        <v xml:space="preserve"> </v>
      </c>
      <c r="P82" s="87" t="str">
        <f t="shared" ca="1" si="134"/>
        <v xml:space="preserve"> </v>
      </c>
      <c r="Q82" s="87" t="str">
        <f t="shared" ca="1" si="134"/>
        <v xml:space="preserve"> </v>
      </c>
      <c r="R82" s="87" t="str">
        <f t="shared" ca="1" si="134"/>
        <v xml:space="preserve"> </v>
      </c>
      <c r="S82" s="87" t="str">
        <f t="shared" si="134"/>
        <v>WD</v>
      </c>
      <c r="T82" s="87" t="str">
        <f t="shared" si="134"/>
        <v>WD</v>
      </c>
      <c r="U82" s="87" t="str">
        <f t="shared" ca="1" si="134"/>
        <v xml:space="preserve"> </v>
      </c>
      <c r="V82" s="87" t="str">
        <f t="shared" ca="1" si="134"/>
        <v xml:space="preserve"> </v>
      </c>
      <c r="W82" s="87" t="str">
        <f t="shared" ca="1" si="134"/>
        <v xml:space="preserve"> </v>
      </c>
      <c r="X82" s="87" t="str">
        <f t="shared" ca="1" si="134"/>
        <v xml:space="preserve"> </v>
      </c>
      <c r="Y82" s="87" t="str">
        <f t="shared" ca="1" si="134"/>
        <v xml:space="preserve"> </v>
      </c>
      <c r="Z82" s="87" t="str">
        <f t="shared" si="134"/>
        <v>WD</v>
      </c>
      <c r="AA82" s="87" t="str">
        <f t="shared" si="134"/>
        <v>WD</v>
      </c>
      <c r="AB82" s="87" t="str">
        <f t="shared" ca="1" si="134"/>
        <v xml:space="preserve"> </v>
      </c>
      <c r="AC82" s="87" t="str">
        <f t="shared" ca="1" si="134"/>
        <v xml:space="preserve"> </v>
      </c>
      <c r="AD82" s="87" t="str">
        <f t="shared" ca="1" si="134"/>
        <v xml:space="preserve"> </v>
      </c>
      <c r="AE82" s="87" t="str">
        <f t="shared" ca="1" si="134"/>
        <v xml:space="preserve"> </v>
      </c>
      <c r="AF82" s="87" t="str">
        <f t="shared" ca="1" si="134"/>
        <v xml:space="preserve"> </v>
      </c>
      <c r="AG82" s="87" t="str">
        <f t="shared" si="134"/>
        <v>WD</v>
      </c>
      <c r="AH82" s="87" t="str">
        <f t="shared" si="134"/>
        <v>WD</v>
      </c>
      <c r="AI82" s="87" t="str">
        <f t="shared" ca="1" si="134"/>
        <v xml:space="preserve"> </v>
      </c>
      <c r="AJ82" s="87" t="str">
        <f t="shared" ca="1" si="134"/>
        <v xml:space="preserve"> </v>
      </c>
      <c r="AK82" s="87" t="str">
        <f t="shared" ca="1" si="134"/>
        <v xml:space="preserve"> </v>
      </c>
      <c r="AL82" s="87" t="str">
        <f t="shared" ca="1" si="134"/>
        <v xml:space="preserve"> </v>
      </c>
      <c r="AM82" s="87" t="str">
        <f t="shared" ca="1" si="134"/>
        <v xml:space="preserve"> </v>
      </c>
      <c r="AN82" s="87" t="str">
        <f t="shared" si="134"/>
        <v>WD</v>
      </c>
      <c r="AO82" s="87" t="str">
        <f t="shared" ref="AO82:BT82" si="135">IF($C$2=TRUE,IF($F$82="",IF(AND(OR($D$82&lt;=AO$8,$D$82&lt;AP$8),$E$82&gt;=AO$8),$H$82,IF(OR(WEEKDAY(AO$8)=1,WEEKDAY(AO$8)=7),"WD"," ")),IF(AND(OR($D$82&lt;=AO$8,$D$82&lt;AP$8),$F$82&gt;=AO$8),"C",IF(OR(WEEKDAY(AO$8)=1,WEEKDAY(AO$8)=7),"WD"," "))),IF(OR(WEEKDAY(AO$8)=1,WEEKDAY(AO$8)=7),"WD",IF($F$82="",IF(AND(OR($D$82&lt;=AO$8,$D$82&lt;AP$8),$E$82&gt;=AO$8),$H$82," "),IF(AND(OR($D$82&lt;=AO$8,$D$82&lt;AP$8),$F$82&gt;=AO$8),"C"," "))))</f>
        <v>WD</v>
      </c>
      <c r="AP82" s="87" t="str">
        <f t="shared" ca="1" si="135"/>
        <v xml:space="preserve"> </v>
      </c>
      <c r="AQ82" s="87" t="str">
        <f t="shared" ca="1" si="135"/>
        <v xml:space="preserve"> </v>
      </c>
      <c r="AR82" s="87" t="str">
        <f t="shared" ca="1" si="135"/>
        <v xml:space="preserve"> </v>
      </c>
      <c r="AS82" s="87" t="str">
        <f t="shared" ca="1" si="135"/>
        <v xml:space="preserve"> </v>
      </c>
      <c r="AT82" s="87" t="str">
        <f t="shared" ca="1" si="135"/>
        <v xml:space="preserve"> </v>
      </c>
      <c r="AU82" s="87" t="str">
        <f t="shared" si="135"/>
        <v>WD</v>
      </c>
      <c r="AV82" s="87" t="str">
        <f t="shared" si="135"/>
        <v>WD</v>
      </c>
      <c r="AW82" s="87" t="str">
        <f t="shared" ca="1" si="135"/>
        <v xml:space="preserve"> </v>
      </c>
      <c r="AX82" s="87" t="str">
        <f t="shared" ca="1" si="135"/>
        <v xml:space="preserve"> </v>
      </c>
      <c r="AY82" s="87" t="str">
        <f t="shared" ca="1" si="135"/>
        <v xml:space="preserve"> </v>
      </c>
      <c r="AZ82" s="87" t="str">
        <f t="shared" ca="1" si="135"/>
        <v xml:space="preserve"> </v>
      </c>
      <c r="BA82" s="87" t="str">
        <f t="shared" ca="1" si="135"/>
        <v xml:space="preserve"> </v>
      </c>
      <c r="BB82" s="87" t="str">
        <f t="shared" si="135"/>
        <v>WD</v>
      </c>
      <c r="BC82" s="87" t="str">
        <f t="shared" si="135"/>
        <v>WD</v>
      </c>
      <c r="BD82" s="87" t="str">
        <f t="shared" ca="1" si="135"/>
        <v xml:space="preserve"> </v>
      </c>
      <c r="BE82" s="87" t="str">
        <f t="shared" ca="1" si="135"/>
        <v xml:space="preserve"> </v>
      </c>
      <c r="BF82" s="87" t="str">
        <f t="shared" ca="1" si="135"/>
        <v xml:space="preserve"> </v>
      </c>
      <c r="BG82" s="87" t="str">
        <f t="shared" ca="1" si="135"/>
        <v xml:space="preserve"> </v>
      </c>
      <c r="BH82" s="87" t="str">
        <f t="shared" ca="1" si="135"/>
        <v xml:space="preserve"> </v>
      </c>
      <c r="BI82" s="87" t="str">
        <f t="shared" si="135"/>
        <v>WD</v>
      </c>
      <c r="BJ82" s="87" t="str">
        <f t="shared" si="135"/>
        <v>WD</v>
      </c>
      <c r="BK82" s="87" t="str">
        <f t="shared" ca="1" si="135"/>
        <v xml:space="preserve"> </v>
      </c>
      <c r="BL82" s="87" t="str">
        <f t="shared" ca="1" si="135"/>
        <v xml:space="preserve"> </v>
      </c>
      <c r="BM82" s="87" t="str">
        <f t="shared" ca="1" si="135"/>
        <v xml:space="preserve"> </v>
      </c>
      <c r="BN82" s="87" t="str">
        <f t="shared" ca="1" si="135"/>
        <v xml:space="preserve"> </v>
      </c>
      <c r="BO82" s="87" t="str">
        <f t="shared" ca="1" si="135"/>
        <v xml:space="preserve"> </v>
      </c>
      <c r="BP82" s="87" t="str">
        <f t="shared" si="135"/>
        <v>WD</v>
      </c>
      <c r="BQ82" s="87" t="str">
        <f t="shared" si="135"/>
        <v>WD</v>
      </c>
      <c r="BR82" s="87" t="str">
        <f t="shared" ca="1" si="135"/>
        <v xml:space="preserve"> </v>
      </c>
      <c r="BS82" s="87" t="str">
        <f t="shared" ca="1" si="135"/>
        <v xml:space="preserve"> </v>
      </c>
      <c r="BT82" s="87" t="str">
        <f t="shared" ca="1" si="135"/>
        <v xml:space="preserve"> </v>
      </c>
      <c r="BU82" s="87" t="str">
        <f t="shared" ref="BU82:CZ82" ca="1" si="136">IF($C$2=TRUE,IF($F$82="",IF(AND(OR($D$82&lt;=BU$8,$D$82&lt;BV$8),$E$82&gt;=BU$8),$H$82,IF(OR(WEEKDAY(BU$8)=1,WEEKDAY(BU$8)=7),"WD"," ")),IF(AND(OR($D$82&lt;=BU$8,$D$82&lt;BV$8),$F$82&gt;=BU$8),"C",IF(OR(WEEKDAY(BU$8)=1,WEEKDAY(BU$8)=7),"WD"," "))),IF(OR(WEEKDAY(BU$8)=1,WEEKDAY(BU$8)=7),"WD",IF($F$82="",IF(AND(OR($D$82&lt;=BU$8,$D$82&lt;BV$8),$E$82&gt;=BU$8),$H$82," "),IF(AND(OR($D$82&lt;=BU$8,$D$82&lt;BV$8),$F$82&gt;=BU$8),"C"," "))))</f>
        <v xml:space="preserve"> </v>
      </c>
      <c r="BV82" s="87" t="str">
        <f t="shared" ca="1" si="136"/>
        <v xml:space="preserve"> </v>
      </c>
      <c r="BW82" s="87" t="str">
        <f t="shared" si="136"/>
        <v>WD</v>
      </c>
      <c r="BX82" s="87" t="str">
        <f t="shared" si="136"/>
        <v>WD</v>
      </c>
      <c r="BY82" s="87" t="str">
        <f t="shared" ca="1" si="136"/>
        <v xml:space="preserve"> </v>
      </c>
      <c r="BZ82" s="87" t="str">
        <f t="shared" ca="1" si="136"/>
        <v xml:space="preserve"> </v>
      </c>
      <c r="CA82" s="87" t="str">
        <f t="shared" ca="1" si="136"/>
        <v xml:space="preserve"> </v>
      </c>
      <c r="CB82" s="87" t="str">
        <f t="shared" ca="1" si="136"/>
        <v xml:space="preserve"> </v>
      </c>
      <c r="CC82" s="87" t="str">
        <f t="shared" ca="1" si="136"/>
        <v xml:space="preserve"> </v>
      </c>
      <c r="CD82" s="87" t="str">
        <f t="shared" si="136"/>
        <v>WD</v>
      </c>
      <c r="CE82" s="87" t="str">
        <f t="shared" si="136"/>
        <v>WD</v>
      </c>
      <c r="CF82" s="87" t="str">
        <f t="shared" ca="1" si="136"/>
        <v xml:space="preserve"> </v>
      </c>
      <c r="CG82" s="87" t="str">
        <f t="shared" ca="1" si="136"/>
        <v xml:space="preserve"> </v>
      </c>
      <c r="CH82" s="87" t="str">
        <f t="shared" ca="1" si="136"/>
        <v xml:space="preserve"> </v>
      </c>
      <c r="CI82" s="87" t="str">
        <f t="shared" ca="1" si="136"/>
        <v xml:space="preserve"> </v>
      </c>
      <c r="CJ82" s="87" t="str">
        <f t="shared" ca="1" si="136"/>
        <v xml:space="preserve"> </v>
      </c>
      <c r="CK82" s="87" t="str">
        <f t="shared" si="136"/>
        <v>WD</v>
      </c>
      <c r="CL82" s="87" t="str">
        <f t="shared" si="136"/>
        <v>WD</v>
      </c>
      <c r="CM82" s="87" t="str">
        <f t="shared" ca="1" si="136"/>
        <v xml:space="preserve"> </v>
      </c>
      <c r="CN82" s="87" t="str">
        <f t="shared" ca="1" si="136"/>
        <v xml:space="preserve"> </v>
      </c>
      <c r="CO82" s="87" t="str">
        <f t="shared" ca="1" si="136"/>
        <v xml:space="preserve"> </v>
      </c>
      <c r="CP82" s="87" t="str">
        <f t="shared" ca="1" si="136"/>
        <v xml:space="preserve"> </v>
      </c>
      <c r="CQ82" s="87" t="str">
        <f t="shared" ca="1" si="136"/>
        <v xml:space="preserve"> </v>
      </c>
      <c r="CR82" s="87" t="str">
        <f t="shared" si="136"/>
        <v>WD</v>
      </c>
      <c r="CS82" s="87" t="str">
        <f t="shared" si="136"/>
        <v>WD</v>
      </c>
      <c r="CT82" s="87" t="str">
        <f t="shared" ca="1" si="136"/>
        <v xml:space="preserve"> </v>
      </c>
      <c r="CU82" s="87" t="str">
        <f t="shared" ca="1" si="136"/>
        <v xml:space="preserve"> </v>
      </c>
      <c r="CV82" s="87" t="str">
        <f t="shared" ca="1" si="136"/>
        <v xml:space="preserve"> </v>
      </c>
      <c r="CW82" s="87" t="str">
        <f t="shared" ca="1" si="136"/>
        <v xml:space="preserve"> </v>
      </c>
      <c r="CX82" s="87" t="str">
        <f t="shared" ca="1" si="136"/>
        <v xml:space="preserve"> </v>
      </c>
      <c r="CY82" s="87" t="str">
        <f t="shared" si="136"/>
        <v>WD</v>
      </c>
      <c r="CZ82" s="87" t="str">
        <f t="shared" si="136"/>
        <v>WD</v>
      </c>
      <c r="DA82" s="87" t="str">
        <f t="shared" ref="DA82:DZ82" ca="1" si="137">IF($C$2=TRUE,IF($F$82="",IF(AND(OR($D$82&lt;=DA$8,$D$82&lt;DB$8),$E$82&gt;=DA$8),$H$82,IF(OR(WEEKDAY(DA$8)=1,WEEKDAY(DA$8)=7),"WD"," ")),IF(AND(OR($D$82&lt;=DA$8,$D$82&lt;DB$8),$F$82&gt;=DA$8),"C",IF(OR(WEEKDAY(DA$8)=1,WEEKDAY(DA$8)=7),"WD"," "))),IF(OR(WEEKDAY(DA$8)=1,WEEKDAY(DA$8)=7),"WD",IF($F$82="",IF(AND(OR($D$82&lt;=DA$8,$D$82&lt;DB$8),$E$82&gt;=DA$8),$H$82," "),IF(AND(OR($D$82&lt;=DA$8,$D$82&lt;DB$8),$F$82&gt;=DA$8),"C"," "))))</f>
        <v xml:space="preserve"> </v>
      </c>
      <c r="DB82" s="87" t="str">
        <f t="shared" ca="1" si="137"/>
        <v xml:space="preserve"> </v>
      </c>
      <c r="DC82" s="87" t="str">
        <f t="shared" ca="1" si="137"/>
        <v xml:space="preserve"> </v>
      </c>
      <c r="DD82" s="87" t="str">
        <f t="shared" ca="1" si="137"/>
        <v xml:space="preserve"> </v>
      </c>
      <c r="DE82" s="87" t="str">
        <f t="shared" ca="1" si="137"/>
        <v xml:space="preserve"> </v>
      </c>
      <c r="DF82" s="87" t="str">
        <f t="shared" si="137"/>
        <v>WD</v>
      </c>
      <c r="DG82" s="87" t="str">
        <f t="shared" si="137"/>
        <v>WD</v>
      </c>
      <c r="DH82" s="87" t="str">
        <f t="shared" ca="1" si="137"/>
        <v xml:space="preserve"> </v>
      </c>
      <c r="DI82" s="87" t="str">
        <f t="shared" ca="1" si="137"/>
        <v xml:space="preserve"> </v>
      </c>
      <c r="DJ82" s="87" t="str">
        <f t="shared" ca="1" si="137"/>
        <v xml:space="preserve"> </v>
      </c>
      <c r="DK82" s="87" t="str">
        <f t="shared" ca="1" si="137"/>
        <v xml:space="preserve"> </v>
      </c>
      <c r="DL82" s="87" t="str">
        <f t="shared" ca="1" si="137"/>
        <v xml:space="preserve"> </v>
      </c>
      <c r="DM82" s="87" t="str">
        <f t="shared" si="137"/>
        <v>WD</v>
      </c>
      <c r="DN82" s="87" t="str">
        <f t="shared" si="137"/>
        <v>WD</v>
      </c>
      <c r="DO82" s="87" t="str">
        <f t="shared" ca="1" si="137"/>
        <v xml:space="preserve"> </v>
      </c>
      <c r="DP82" s="87" t="str">
        <f t="shared" ca="1" si="137"/>
        <v xml:space="preserve"> </v>
      </c>
      <c r="DQ82" s="87" t="str">
        <f t="shared" ca="1" si="137"/>
        <v xml:space="preserve"> </v>
      </c>
      <c r="DR82" s="87" t="str">
        <f t="shared" ca="1" si="137"/>
        <v xml:space="preserve"> </v>
      </c>
      <c r="DS82" s="87" t="str">
        <f t="shared" ca="1" si="137"/>
        <v xml:space="preserve"> </v>
      </c>
      <c r="DT82" s="87" t="str">
        <f t="shared" si="137"/>
        <v>WD</v>
      </c>
      <c r="DU82" s="87" t="str">
        <f t="shared" si="137"/>
        <v>WD</v>
      </c>
      <c r="DV82" s="87" t="str">
        <f t="shared" ca="1" si="137"/>
        <v xml:space="preserve"> </v>
      </c>
      <c r="DW82" s="87" t="str">
        <f t="shared" ca="1" si="137"/>
        <v xml:space="preserve"> </v>
      </c>
      <c r="DX82" s="87" t="str">
        <f t="shared" ca="1" si="137"/>
        <v xml:space="preserve"> </v>
      </c>
      <c r="DY82" s="87" t="str">
        <f t="shared" ca="1" si="137"/>
        <v xml:space="preserve"> </v>
      </c>
      <c r="DZ82" s="87" t="str">
        <f t="shared" ca="1" si="137"/>
        <v xml:space="preserve"> </v>
      </c>
    </row>
    <row r="83" spans="1:130" s="74" customFormat="1" ht="1.2" customHeight="1" x14ac:dyDescent="0.3">
      <c r="A83" s="96"/>
      <c r="B83" s="96"/>
      <c r="C83" s="96"/>
      <c r="D83" s="97"/>
      <c r="E83" s="97"/>
      <c r="F83" s="97"/>
      <c r="G83" s="98" t="str">
        <f ca="1">IF(AND(G82 = 100%, G84 = 100%), "100%", " ")</f>
        <v xml:space="preserve"> </v>
      </c>
      <c r="H83" s="82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</row>
    <row r="84" spans="1:130" x14ac:dyDescent="0.3">
      <c r="A84" s="96" t="str">
        <f ca="1">IF(OFFSET(Actions!B1,38,0)  = "","", OFFSET(Actions!B1,38,0) )</f>
        <v/>
      </c>
      <c r="B84" s="96" t="str">
        <f ca="1">IF(OFFSET(Actions!H$1,38,0) = "","", OFFSET(Actions!H$1,38,0))</f>
        <v/>
      </c>
      <c r="C84" s="96" t="str">
        <f ca="1">IF(OFFSET(Actions!C1,38,0)  = "","", OFFSET(Actions!C1,38,0) )</f>
        <v/>
      </c>
      <c r="D84" s="97" t="str">
        <f ca="1">IF(OFFSET(Actions!I$1,38,0) = 0/1/1900,"",IFERROR(DATEVALUE(MID(OFFSET(Actions!I$1,38,0), 5,8 )), OFFSET(Actions!I$1,38,0)))</f>
        <v/>
      </c>
      <c r="E84" s="97" t="str">
        <f ca="1">IF(OFFSET(Actions!J$1,38,0) = 0/1/1900,"",IFERROR(DATEVALUE(MID(OFFSET(Actions!J$1,38,0), 5,8 )), OFFSET(Actions!J$1,38,0)))</f>
        <v/>
      </c>
      <c r="F84" s="97" t="str">
        <f ca="1">IF(OFFSET(Actions!K$1,38,0) = 0/1/1900,"",IFERROR(DATEVALUE(MID(OFFSET(Actions!K$1,38,0), 5,8 )), OFFSET(Actions!K$1,38,0)))</f>
        <v/>
      </c>
      <c r="G84" s="98" t="str">
        <f ca="1">IF(OFFSET(Actions!G1,38,0)  = "","", OFFSET(Actions!G1,38,0) )</f>
        <v/>
      </c>
      <c r="H84" s="82" t="str">
        <f ca="1">IF(OFFSET(Actions!E1,38,0)  = "","", OFFSET(Actions!E1,38,0) )</f>
        <v/>
      </c>
      <c r="I84" s="87" t="str">
        <f t="shared" ref="I84:AN84" ca="1" si="138">IF($C$2=TRUE,IF($F$84="",IF(AND(OR($D$84&lt;=I$8,$D$84&lt;J$8),$E$84&gt;=I$8),$H$84,IF(OR(WEEKDAY(I$8)=1,WEEKDAY(I$8)=7),"WD"," ")),IF(AND(OR($D$84&lt;=I$8,$D$84&lt;J$8),$F$84&gt;=I$8),"C",IF(OR(WEEKDAY(I$8)=1,WEEKDAY(I$8)=7),"WD"," "))),IF(OR(WEEKDAY(I$8)=1,WEEKDAY(I$8)=7),"WD",IF($F$84="",IF(AND(OR($D$84&lt;=I$8,$D$84&lt;J$8),$E$84&gt;=I$8),$H$84," "),IF(AND(OR($D$84&lt;=I$8,$D$84&lt;J$8),$F$84&gt;=I$8),"C"," "))))</f>
        <v xml:space="preserve"> </v>
      </c>
      <c r="J84" s="87" t="str">
        <f t="shared" ca="1" si="138"/>
        <v xml:space="preserve"> </v>
      </c>
      <c r="K84" s="87" t="str">
        <f t="shared" ca="1" si="138"/>
        <v xml:space="preserve"> </v>
      </c>
      <c r="L84" s="87" t="str">
        <f t="shared" si="138"/>
        <v>WD</v>
      </c>
      <c r="M84" s="87" t="str">
        <f t="shared" si="138"/>
        <v>WD</v>
      </c>
      <c r="N84" s="87" t="str">
        <f t="shared" ca="1" si="138"/>
        <v xml:space="preserve"> </v>
      </c>
      <c r="O84" s="87" t="str">
        <f t="shared" ca="1" si="138"/>
        <v xml:space="preserve"> </v>
      </c>
      <c r="P84" s="87" t="str">
        <f t="shared" ca="1" si="138"/>
        <v xml:space="preserve"> </v>
      </c>
      <c r="Q84" s="87" t="str">
        <f t="shared" ca="1" si="138"/>
        <v xml:space="preserve"> </v>
      </c>
      <c r="R84" s="87" t="str">
        <f t="shared" ca="1" si="138"/>
        <v xml:space="preserve"> </v>
      </c>
      <c r="S84" s="87" t="str">
        <f t="shared" si="138"/>
        <v>WD</v>
      </c>
      <c r="T84" s="87" t="str">
        <f t="shared" si="138"/>
        <v>WD</v>
      </c>
      <c r="U84" s="87" t="str">
        <f t="shared" ca="1" si="138"/>
        <v xml:space="preserve"> </v>
      </c>
      <c r="V84" s="87" t="str">
        <f t="shared" ca="1" si="138"/>
        <v xml:space="preserve"> </v>
      </c>
      <c r="W84" s="87" t="str">
        <f t="shared" ca="1" si="138"/>
        <v xml:space="preserve"> </v>
      </c>
      <c r="X84" s="87" t="str">
        <f t="shared" ca="1" si="138"/>
        <v xml:space="preserve"> </v>
      </c>
      <c r="Y84" s="87" t="str">
        <f t="shared" ca="1" si="138"/>
        <v xml:space="preserve"> </v>
      </c>
      <c r="Z84" s="87" t="str">
        <f t="shared" si="138"/>
        <v>WD</v>
      </c>
      <c r="AA84" s="87" t="str">
        <f t="shared" si="138"/>
        <v>WD</v>
      </c>
      <c r="AB84" s="87" t="str">
        <f t="shared" ca="1" si="138"/>
        <v xml:space="preserve"> </v>
      </c>
      <c r="AC84" s="87" t="str">
        <f t="shared" ca="1" si="138"/>
        <v xml:space="preserve"> </v>
      </c>
      <c r="AD84" s="87" t="str">
        <f t="shared" ca="1" si="138"/>
        <v xml:space="preserve"> </v>
      </c>
      <c r="AE84" s="87" t="str">
        <f t="shared" ca="1" si="138"/>
        <v xml:space="preserve"> </v>
      </c>
      <c r="AF84" s="87" t="str">
        <f t="shared" ca="1" si="138"/>
        <v xml:space="preserve"> </v>
      </c>
      <c r="AG84" s="87" t="str">
        <f t="shared" si="138"/>
        <v>WD</v>
      </c>
      <c r="AH84" s="87" t="str">
        <f t="shared" si="138"/>
        <v>WD</v>
      </c>
      <c r="AI84" s="87" t="str">
        <f t="shared" ca="1" si="138"/>
        <v xml:space="preserve"> </v>
      </c>
      <c r="AJ84" s="87" t="str">
        <f t="shared" ca="1" si="138"/>
        <v xml:space="preserve"> </v>
      </c>
      <c r="AK84" s="87" t="str">
        <f t="shared" ca="1" si="138"/>
        <v xml:space="preserve"> </v>
      </c>
      <c r="AL84" s="87" t="str">
        <f t="shared" ca="1" si="138"/>
        <v xml:space="preserve"> </v>
      </c>
      <c r="AM84" s="87" t="str">
        <f t="shared" ca="1" si="138"/>
        <v xml:space="preserve"> </v>
      </c>
      <c r="AN84" s="87" t="str">
        <f t="shared" si="138"/>
        <v>WD</v>
      </c>
      <c r="AO84" s="87" t="str">
        <f t="shared" ref="AO84:BT84" si="139">IF($C$2=TRUE,IF($F$84="",IF(AND(OR($D$84&lt;=AO$8,$D$84&lt;AP$8),$E$84&gt;=AO$8),$H$84,IF(OR(WEEKDAY(AO$8)=1,WEEKDAY(AO$8)=7),"WD"," ")),IF(AND(OR($D$84&lt;=AO$8,$D$84&lt;AP$8),$F$84&gt;=AO$8),"C",IF(OR(WEEKDAY(AO$8)=1,WEEKDAY(AO$8)=7),"WD"," "))),IF(OR(WEEKDAY(AO$8)=1,WEEKDAY(AO$8)=7),"WD",IF($F$84="",IF(AND(OR($D$84&lt;=AO$8,$D$84&lt;AP$8),$E$84&gt;=AO$8),$H$84," "),IF(AND(OR($D$84&lt;=AO$8,$D$84&lt;AP$8),$F$84&gt;=AO$8),"C"," "))))</f>
        <v>WD</v>
      </c>
      <c r="AP84" s="87" t="str">
        <f t="shared" ca="1" si="139"/>
        <v xml:space="preserve"> </v>
      </c>
      <c r="AQ84" s="87" t="str">
        <f t="shared" ca="1" si="139"/>
        <v xml:space="preserve"> </v>
      </c>
      <c r="AR84" s="87" t="str">
        <f t="shared" ca="1" si="139"/>
        <v xml:space="preserve"> </v>
      </c>
      <c r="AS84" s="87" t="str">
        <f t="shared" ca="1" si="139"/>
        <v xml:space="preserve"> </v>
      </c>
      <c r="AT84" s="87" t="str">
        <f t="shared" ca="1" si="139"/>
        <v xml:space="preserve"> </v>
      </c>
      <c r="AU84" s="87" t="str">
        <f t="shared" si="139"/>
        <v>WD</v>
      </c>
      <c r="AV84" s="87" t="str">
        <f t="shared" si="139"/>
        <v>WD</v>
      </c>
      <c r="AW84" s="87" t="str">
        <f t="shared" ca="1" si="139"/>
        <v xml:space="preserve"> </v>
      </c>
      <c r="AX84" s="87" t="str">
        <f t="shared" ca="1" si="139"/>
        <v xml:space="preserve"> </v>
      </c>
      <c r="AY84" s="87" t="str">
        <f t="shared" ca="1" si="139"/>
        <v xml:space="preserve"> </v>
      </c>
      <c r="AZ84" s="87" t="str">
        <f t="shared" ca="1" si="139"/>
        <v xml:space="preserve"> </v>
      </c>
      <c r="BA84" s="87" t="str">
        <f t="shared" ca="1" si="139"/>
        <v xml:space="preserve"> </v>
      </c>
      <c r="BB84" s="87" t="str">
        <f t="shared" si="139"/>
        <v>WD</v>
      </c>
      <c r="BC84" s="87" t="str">
        <f t="shared" si="139"/>
        <v>WD</v>
      </c>
      <c r="BD84" s="87" t="str">
        <f t="shared" ca="1" si="139"/>
        <v xml:space="preserve"> </v>
      </c>
      <c r="BE84" s="87" t="str">
        <f t="shared" ca="1" si="139"/>
        <v xml:space="preserve"> </v>
      </c>
      <c r="BF84" s="87" t="str">
        <f t="shared" ca="1" si="139"/>
        <v xml:space="preserve"> </v>
      </c>
      <c r="BG84" s="87" t="str">
        <f t="shared" ca="1" si="139"/>
        <v xml:space="preserve"> </v>
      </c>
      <c r="BH84" s="87" t="str">
        <f t="shared" ca="1" si="139"/>
        <v xml:space="preserve"> </v>
      </c>
      <c r="BI84" s="87" t="str">
        <f t="shared" si="139"/>
        <v>WD</v>
      </c>
      <c r="BJ84" s="87" t="str">
        <f t="shared" si="139"/>
        <v>WD</v>
      </c>
      <c r="BK84" s="87" t="str">
        <f t="shared" ca="1" si="139"/>
        <v xml:space="preserve"> </v>
      </c>
      <c r="BL84" s="87" t="str">
        <f t="shared" ca="1" si="139"/>
        <v xml:space="preserve"> </v>
      </c>
      <c r="BM84" s="87" t="str">
        <f t="shared" ca="1" si="139"/>
        <v xml:space="preserve"> </v>
      </c>
      <c r="BN84" s="87" t="str">
        <f t="shared" ca="1" si="139"/>
        <v xml:space="preserve"> </v>
      </c>
      <c r="BO84" s="87" t="str">
        <f t="shared" ca="1" si="139"/>
        <v xml:space="preserve"> </v>
      </c>
      <c r="BP84" s="87" t="str">
        <f t="shared" si="139"/>
        <v>WD</v>
      </c>
      <c r="BQ84" s="87" t="str">
        <f t="shared" si="139"/>
        <v>WD</v>
      </c>
      <c r="BR84" s="87" t="str">
        <f t="shared" ca="1" si="139"/>
        <v xml:space="preserve"> </v>
      </c>
      <c r="BS84" s="87" t="str">
        <f t="shared" ca="1" si="139"/>
        <v xml:space="preserve"> </v>
      </c>
      <c r="BT84" s="87" t="str">
        <f t="shared" ca="1" si="139"/>
        <v xml:space="preserve"> </v>
      </c>
      <c r="BU84" s="87" t="str">
        <f t="shared" ref="BU84:CZ84" ca="1" si="140">IF($C$2=TRUE,IF($F$84="",IF(AND(OR($D$84&lt;=BU$8,$D$84&lt;BV$8),$E$84&gt;=BU$8),$H$84,IF(OR(WEEKDAY(BU$8)=1,WEEKDAY(BU$8)=7),"WD"," ")),IF(AND(OR($D$84&lt;=BU$8,$D$84&lt;BV$8),$F$84&gt;=BU$8),"C",IF(OR(WEEKDAY(BU$8)=1,WEEKDAY(BU$8)=7),"WD"," "))),IF(OR(WEEKDAY(BU$8)=1,WEEKDAY(BU$8)=7),"WD",IF($F$84="",IF(AND(OR($D$84&lt;=BU$8,$D$84&lt;BV$8),$E$84&gt;=BU$8),$H$84," "),IF(AND(OR($D$84&lt;=BU$8,$D$84&lt;BV$8),$F$84&gt;=BU$8),"C"," "))))</f>
        <v xml:space="preserve"> </v>
      </c>
      <c r="BV84" s="87" t="str">
        <f t="shared" ca="1" si="140"/>
        <v xml:space="preserve"> </v>
      </c>
      <c r="BW84" s="87" t="str">
        <f t="shared" si="140"/>
        <v>WD</v>
      </c>
      <c r="BX84" s="87" t="str">
        <f t="shared" si="140"/>
        <v>WD</v>
      </c>
      <c r="BY84" s="87" t="str">
        <f t="shared" ca="1" si="140"/>
        <v xml:space="preserve"> </v>
      </c>
      <c r="BZ84" s="87" t="str">
        <f t="shared" ca="1" si="140"/>
        <v xml:space="preserve"> </v>
      </c>
      <c r="CA84" s="87" t="str">
        <f t="shared" ca="1" si="140"/>
        <v xml:space="preserve"> </v>
      </c>
      <c r="CB84" s="87" t="str">
        <f t="shared" ca="1" si="140"/>
        <v xml:space="preserve"> </v>
      </c>
      <c r="CC84" s="87" t="str">
        <f t="shared" ca="1" si="140"/>
        <v xml:space="preserve"> </v>
      </c>
      <c r="CD84" s="87" t="str">
        <f t="shared" si="140"/>
        <v>WD</v>
      </c>
      <c r="CE84" s="87" t="str">
        <f t="shared" si="140"/>
        <v>WD</v>
      </c>
      <c r="CF84" s="87" t="str">
        <f t="shared" ca="1" si="140"/>
        <v xml:space="preserve"> </v>
      </c>
      <c r="CG84" s="87" t="str">
        <f t="shared" ca="1" si="140"/>
        <v xml:space="preserve"> </v>
      </c>
      <c r="CH84" s="87" t="str">
        <f t="shared" ca="1" si="140"/>
        <v xml:space="preserve"> </v>
      </c>
      <c r="CI84" s="87" t="str">
        <f t="shared" ca="1" si="140"/>
        <v xml:space="preserve"> </v>
      </c>
      <c r="CJ84" s="87" t="str">
        <f t="shared" ca="1" si="140"/>
        <v xml:space="preserve"> </v>
      </c>
      <c r="CK84" s="87" t="str">
        <f t="shared" si="140"/>
        <v>WD</v>
      </c>
      <c r="CL84" s="87" t="str">
        <f t="shared" si="140"/>
        <v>WD</v>
      </c>
      <c r="CM84" s="87" t="str">
        <f t="shared" ca="1" si="140"/>
        <v xml:space="preserve"> </v>
      </c>
      <c r="CN84" s="87" t="str">
        <f t="shared" ca="1" si="140"/>
        <v xml:space="preserve"> </v>
      </c>
      <c r="CO84" s="87" t="str">
        <f t="shared" ca="1" si="140"/>
        <v xml:space="preserve"> </v>
      </c>
      <c r="CP84" s="87" t="str">
        <f t="shared" ca="1" si="140"/>
        <v xml:space="preserve"> </v>
      </c>
      <c r="CQ84" s="87" t="str">
        <f t="shared" ca="1" si="140"/>
        <v xml:space="preserve"> </v>
      </c>
      <c r="CR84" s="87" t="str">
        <f t="shared" si="140"/>
        <v>WD</v>
      </c>
      <c r="CS84" s="87" t="str">
        <f t="shared" si="140"/>
        <v>WD</v>
      </c>
      <c r="CT84" s="87" t="str">
        <f t="shared" ca="1" si="140"/>
        <v xml:space="preserve"> </v>
      </c>
      <c r="CU84" s="87" t="str">
        <f t="shared" ca="1" si="140"/>
        <v xml:space="preserve"> </v>
      </c>
      <c r="CV84" s="87" t="str">
        <f t="shared" ca="1" si="140"/>
        <v xml:space="preserve"> </v>
      </c>
      <c r="CW84" s="87" t="str">
        <f t="shared" ca="1" si="140"/>
        <v xml:space="preserve"> </v>
      </c>
      <c r="CX84" s="87" t="str">
        <f t="shared" ca="1" si="140"/>
        <v xml:space="preserve"> </v>
      </c>
      <c r="CY84" s="87" t="str">
        <f t="shared" si="140"/>
        <v>WD</v>
      </c>
      <c r="CZ84" s="87" t="str">
        <f t="shared" si="140"/>
        <v>WD</v>
      </c>
      <c r="DA84" s="87" t="str">
        <f t="shared" ref="DA84:DZ84" ca="1" si="141">IF($C$2=TRUE,IF($F$84="",IF(AND(OR($D$84&lt;=DA$8,$D$84&lt;DB$8),$E$84&gt;=DA$8),$H$84,IF(OR(WEEKDAY(DA$8)=1,WEEKDAY(DA$8)=7),"WD"," ")),IF(AND(OR($D$84&lt;=DA$8,$D$84&lt;DB$8),$F$84&gt;=DA$8),"C",IF(OR(WEEKDAY(DA$8)=1,WEEKDAY(DA$8)=7),"WD"," "))),IF(OR(WEEKDAY(DA$8)=1,WEEKDAY(DA$8)=7),"WD",IF($F$84="",IF(AND(OR($D$84&lt;=DA$8,$D$84&lt;DB$8),$E$84&gt;=DA$8),$H$84," "),IF(AND(OR($D$84&lt;=DA$8,$D$84&lt;DB$8),$F$84&gt;=DA$8),"C"," "))))</f>
        <v xml:space="preserve"> </v>
      </c>
      <c r="DB84" s="87" t="str">
        <f t="shared" ca="1" si="141"/>
        <v xml:space="preserve"> </v>
      </c>
      <c r="DC84" s="87" t="str">
        <f t="shared" ca="1" si="141"/>
        <v xml:space="preserve"> </v>
      </c>
      <c r="DD84" s="87" t="str">
        <f t="shared" ca="1" si="141"/>
        <v xml:space="preserve"> </v>
      </c>
      <c r="DE84" s="87" t="str">
        <f t="shared" ca="1" si="141"/>
        <v xml:space="preserve"> </v>
      </c>
      <c r="DF84" s="87" t="str">
        <f t="shared" si="141"/>
        <v>WD</v>
      </c>
      <c r="DG84" s="87" t="str">
        <f t="shared" si="141"/>
        <v>WD</v>
      </c>
      <c r="DH84" s="87" t="str">
        <f t="shared" ca="1" si="141"/>
        <v xml:space="preserve"> </v>
      </c>
      <c r="DI84" s="87" t="str">
        <f t="shared" ca="1" si="141"/>
        <v xml:space="preserve"> </v>
      </c>
      <c r="DJ84" s="87" t="str">
        <f t="shared" ca="1" si="141"/>
        <v xml:space="preserve"> </v>
      </c>
      <c r="DK84" s="87" t="str">
        <f t="shared" ca="1" si="141"/>
        <v xml:space="preserve"> </v>
      </c>
      <c r="DL84" s="87" t="str">
        <f t="shared" ca="1" si="141"/>
        <v xml:space="preserve"> </v>
      </c>
      <c r="DM84" s="87" t="str">
        <f t="shared" si="141"/>
        <v>WD</v>
      </c>
      <c r="DN84" s="87" t="str">
        <f t="shared" si="141"/>
        <v>WD</v>
      </c>
      <c r="DO84" s="87" t="str">
        <f t="shared" ca="1" si="141"/>
        <v xml:space="preserve"> </v>
      </c>
      <c r="DP84" s="87" t="str">
        <f t="shared" ca="1" si="141"/>
        <v xml:space="preserve"> </v>
      </c>
      <c r="DQ84" s="87" t="str">
        <f t="shared" ca="1" si="141"/>
        <v xml:space="preserve"> </v>
      </c>
      <c r="DR84" s="87" t="str">
        <f t="shared" ca="1" si="141"/>
        <v xml:space="preserve"> </v>
      </c>
      <c r="DS84" s="87" t="str">
        <f t="shared" ca="1" si="141"/>
        <v xml:space="preserve"> </v>
      </c>
      <c r="DT84" s="87" t="str">
        <f t="shared" si="141"/>
        <v>WD</v>
      </c>
      <c r="DU84" s="87" t="str">
        <f t="shared" si="141"/>
        <v>WD</v>
      </c>
      <c r="DV84" s="87" t="str">
        <f t="shared" ca="1" si="141"/>
        <v xml:space="preserve"> </v>
      </c>
      <c r="DW84" s="87" t="str">
        <f t="shared" ca="1" si="141"/>
        <v xml:space="preserve"> </v>
      </c>
      <c r="DX84" s="87" t="str">
        <f t="shared" ca="1" si="141"/>
        <v xml:space="preserve"> </v>
      </c>
      <c r="DY84" s="87" t="str">
        <f t="shared" ca="1" si="141"/>
        <v xml:space="preserve"> </v>
      </c>
      <c r="DZ84" s="87" t="str">
        <f t="shared" ca="1" si="141"/>
        <v xml:space="preserve"> </v>
      </c>
    </row>
    <row r="85" spans="1:130" s="74" customFormat="1" ht="1.2" customHeight="1" x14ac:dyDescent="0.3">
      <c r="A85" s="96"/>
      <c r="B85" s="96"/>
      <c r="C85" s="96"/>
      <c r="D85" s="97"/>
      <c r="E85" s="97"/>
      <c r="F85" s="97"/>
      <c r="G85" s="98" t="str">
        <f ca="1">IF(AND(G84 = 100%, G86 = 100%), "100%", " ")</f>
        <v xml:space="preserve"> </v>
      </c>
      <c r="H85" s="82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</row>
    <row r="86" spans="1:130" x14ac:dyDescent="0.3">
      <c r="A86" s="96" t="str">
        <f ca="1">IF(OFFSET(Actions!B1,39,0)  = "","", OFFSET(Actions!B1,39,0) )</f>
        <v/>
      </c>
      <c r="B86" s="96" t="str">
        <f ca="1">IF(OFFSET(Actions!H$1,39,0) = "","", OFFSET(Actions!H$1,39,0))</f>
        <v/>
      </c>
      <c r="C86" s="96" t="str">
        <f ca="1">IF(OFFSET(Actions!C1,39,0)  = "","", OFFSET(Actions!C1,39,0) )</f>
        <v/>
      </c>
      <c r="D86" s="97" t="str">
        <f ca="1">IF(OFFSET(Actions!I$1,39,0) = 0/1/1900,"",IFERROR(DATEVALUE(MID(OFFSET(Actions!I$1,39,0), 5,8 )), OFFSET(Actions!I$1,39,0)))</f>
        <v/>
      </c>
      <c r="E86" s="97" t="str">
        <f ca="1">IF(OFFSET(Actions!J$1,39,0) = 0/1/1900,"",IFERROR(DATEVALUE(MID(OFFSET(Actions!J$1,39,0), 5,8 )), OFFSET(Actions!J$1,39,0)))</f>
        <v/>
      </c>
      <c r="F86" s="97" t="str">
        <f ca="1">IF(OFFSET(Actions!K$1,39,0) = 0/1/1900,"",IFERROR(DATEVALUE(MID(OFFSET(Actions!K$1,39,0), 5,8 )), OFFSET(Actions!K$1,39,0)))</f>
        <v/>
      </c>
      <c r="G86" s="98" t="str">
        <f ca="1">IF(OFFSET(Actions!G1,39,0)  = "","", OFFSET(Actions!G1,39,0) )</f>
        <v/>
      </c>
      <c r="H86" s="82" t="str">
        <f ca="1">IF(OFFSET(Actions!E1,39,0)  = "","", OFFSET(Actions!E1,39,0) )</f>
        <v/>
      </c>
      <c r="I86" s="87" t="str">
        <f t="shared" ref="I86:AN86" ca="1" si="142">IF($C$2=TRUE,IF($F$86="",IF(AND(OR($D$86&lt;=I$8,$D$86&lt;J$8),$E$86&gt;=I$8),$H$86,IF(OR(WEEKDAY(I$8)=1,WEEKDAY(I$8)=7),"WD"," ")),IF(AND(OR($D$86&lt;=I$8,$D$86&lt;J$8),$F$86&gt;=I$8),"C",IF(OR(WEEKDAY(I$8)=1,WEEKDAY(I$8)=7),"WD"," "))),IF(OR(WEEKDAY(I$8)=1,WEEKDAY(I$8)=7),"WD",IF($F$86="",IF(AND(OR($D$86&lt;=I$8,$D$86&lt;J$8),$E$86&gt;=I$8),$H$86," "),IF(AND(OR($D$86&lt;=I$8,$D$86&lt;J$8),$F$86&gt;=I$8),"C"," "))))</f>
        <v xml:space="preserve"> </v>
      </c>
      <c r="J86" s="87" t="str">
        <f t="shared" ca="1" si="142"/>
        <v xml:space="preserve"> </v>
      </c>
      <c r="K86" s="87" t="str">
        <f t="shared" ca="1" si="142"/>
        <v xml:space="preserve"> </v>
      </c>
      <c r="L86" s="87" t="str">
        <f t="shared" si="142"/>
        <v>WD</v>
      </c>
      <c r="M86" s="87" t="str">
        <f t="shared" si="142"/>
        <v>WD</v>
      </c>
      <c r="N86" s="87" t="str">
        <f t="shared" ca="1" si="142"/>
        <v xml:space="preserve"> </v>
      </c>
      <c r="O86" s="87" t="str">
        <f t="shared" ca="1" si="142"/>
        <v xml:space="preserve"> </v>
      </c>
      <c r="P86" s="87" t="str">
        <f t="shared" ca="1" si="142"/>
        <v xml:space="preserve"> </v>
      </c>
      <c r="Q86" s="87" t="str">
        <f t="shared" ca="1" si="142"/>
        <v xml:space="preserve"> </v>
      </c>
      <c r="R86" s="87" t="str">
        <f t="shared" ca="1" si="142"/>
        <v xml:space="preserve"> </v>
      </c>
      <c r="S86" s="87" t="str">
        <f t="shared" si="142"/>
        <v>WD</v>
      </c>
      <c r="T86" s="87" t="str">
        <f t="shared" si="142"/>
        <v>WD</v>
      </c>
      <c r="U86" s="87" t="str">
        <f t="shared" ca="1" si="142"/>
        <v xml:space="preserve"> </v>
      </c>
      <c r="V86" s="87" t="str">
        <f t="shared" ca="1" si="142"/>
        <v xml:space="preserve"> </v>
      </c>
      <c r="W86" s="87" t="str">
        <f t="shared" ca="1" si="142"/>
        <v xml:space="preserve"> </v>
      </c>
      <c r="X86" s="87" t="str">
        <f t="shared" ca="1" si="142"/>
        <v xml:space="preserve"> </v>
      </c>
      <c r="Y86" s="87" t="str">
        <f t="shared" ca="1" si="142"/>
        <v xml:space="preserve"> </v>
      </c>
      <c r="Z86" s="87" t="str">
        <f t="shared" si="142"/>
        <v>WD</v>
      </c>
      <c r="AA86" s="87" t="str">
        <f t="shared" si="142"/>
        <v>WD</v>
      </c>
      <c r="AB86" s="87" t="str">
        <f t="shared" ca="1" si="142"/>
        <v xml:space="preserve"> </v>
      </c>
      <c r="AC86" s="87" t="str">
        <f t="shared" ca="1" si="142"/>
        <v xml:space="preserve"> </v>
      </c>
      <c r="AD86" s="87" t="str">
        <f t="shared" ca="1" si="142"/>
        <v xml:space="preserve"> </v>
      </c>
      <c r="AE86" s="87" t="str">
        <f t="shared" ca="1" si="142"/>
        <v xml:space="preserve"> </v>
      </c>
      <c r="AF86" s="87" t="str">
        <f t="shared" ca="1" si="142"/>
        <v xml:space="preserve"> </v>
      </c>
      <c r="AG86" s="87" t="str">
        <f t="shared" si="142"/>
        <v>WD</v>
      </c>
      <c r="AH86" s="87" t="str">
        <f t="shared" si="142"/>
        <v>WD</v>
      </c>
      <c r="AI86" s="87" t="str">
        <f t="shared" ca="1" si="142"/>
        <v xml:space="preserve"> </v>
      </c>
      <c r="AJ86" s="87" t="str">
        <f t="shared" ca="1" si="142"/>
        <v xml:space="preserve"> </v>
      </c>
      <c r="AK86" s="87" t="str">
        <f t="shared" ca="1" si="142"/>
        <v xml:space="preserve"> </v>
      </c>
      <c r="AL86" s="87" t="str">
        <f t="shared" ca="1" si="142"/>
        <v xml:space="preserve"> </v>
      </c>
      <c r="AM86" s="87" t="str">
        <f t="shared" ca="1" si="142"/>
        <v xml:space="preserve"> </v>
      </c>
      <c r="AN86" s="87" t="str">
        <f t="shared" si="142"/>
        <v>WD</v>
      </c>
      <c r="AO86" s="87" t="str">
        <f t="shared" ref="AO86:BT86" si="143">IF($C$2=TRUE,IF($F$86="",IF(AND(OR($D$86&lt;=AO$8,$D$86&lt;AP$8),$E$86&gt;=AO$8),$H$86,IF(OR(WEEKDAY(AO$8)=1,WEEKDAY(AO$8)=7),"WD"," ")),IF(AND(OR($D$86&lt;=AO$8,$D$86&lt;AP$8),$F$86&gt;=AO$8),"C",IF(OR(WEEKDAY(AO$8)=1,WEEKDAY(AO$8)=7),"WD"," "))),IF(OR(WEEKDAY(AO$8)=1,WEEKDAY(AO$8)=7),"WD",IF($F$86="",IF(AND(OR($D$86&lt;=AO$8,$D$86&lt;AP$8),$E$86&gt;=AO$8),$H$86," "),IF(AND(OR($D$86&lt;=AO$8,$D$86&lt;AP$8),$F$86&gt;=AO$8),"C"," "))))</f>
        <v>WD</v>
      </c>
      <c r="AP86" s="87" t="str">
        <f t="shared" ca="1" si="143"/>
        <v xml:space="preserve"> </v>
      </c>
      <c r="AQ86" s="87" t="str">
        <f t="shared" ca="1" si="143"/>
        <v xml:space="preserve"> </v>
      </c>
      <c r="AR86" s="87" t="str">
        <f t="shared" ca="1" si="143"/>
        <v xml:space="preserve"> </v>
      </c>
      <c r="AS86" s="87" t="str">
        <f t="shared" ca="1" si="143"/>
        <v xml:space="preserve"> </v>
      </c>
      <c r="AT86" s="87" t="str">
        <f t="shared" ca="1" si="143"/>
        <v xml:space="preserve"> </v>
      </c>
      <c r="AU86" s="87" t="str">
        <f t="shared" si="143"/>
        <v>WD</v>
      </c>
      <c r="AV86" s="87" t="str">
        <f t="shared" si="143"/>
        <v>WD</v>
      </c>
      <c r="AW86" s="87" t="str">
        <f t="shared" ca="1" si="143"/>
        <v xml:space="preserve"> </v>
      </c>
      <c r="AX86" s="87" t="str">
        <f t="shared" ca="1" si="143"/>
        <v xml:space="preserve"> </v>
      </c>
      <c r="AY86" s="87" t="str">
        <f t="shared" ca="1" si="143"/>
        <v xml:space="preserve"> </v>
      </c>
      <c r="AZ86" s="87" t="str">
        <f t="shared" ca="1" si="143"/>
        <v xml:space="preserve"> </v>
      </c>
      <c r="BA86" s="87" t="str">
        <f t="shared" ca="1" si="143"/>
        <v xml:space="preserve"> </v>
      </c>
      <c r="BB86" s="87" t="str">
        <f t="shared" si="143"/>
        <v>WD</v>
      </c>
      <c r="BC86" s="87" t="str">
        <f t="shared" si="143"/>
        <v>WD</v>
      </c>
      <c r="BD86" s="87" t="str">
        <f t="shared" ca="1" si="143"/>
        <v xml:space="preserve"> </v>
      </c>
      <c r="BE86" s="87" t="str">
        <f t="shared" ca="1" si="143"/>
        <v xml:space="preserve"> </v>
      </c>
      <c r="BF86" s="87" t="str">
        <f t="shared" ca="1" si="143"/>
        <v xml:space="preserve"> </v>
      </c>
      <c r="BG86" s="87" t="str">
        <f t="shared" ca="1" si="143"/>
        <v xml:space="preserve"> </v>
      </c>
      <c r="BH86" s="87" t="str">
        <f t="shared" ca="1" si="143"/>
        <v xml:space="preserve"> </v>
      </c>
      <c r="BI86" s="87" t="str">
        <f t="shared" si="143"/>
        <v>WD</v>
      </c>
      <c r="BJ86" s="87" t="str">
        <f t="shared" si="143"/>
        <v>WD</v>
      </c>
      <c r="BK86" s="87" t="str">
        <f t="shared" ca="1" si="143"/>
        <v xml:space="preserve"> </v>
      </c>
      <c r="BL86" s="87" t="str">
        <f t="shared" ca="1" si="143"/>
        <v xml:space="preserve"> </v>
      </c>
      <c r="BM86" s="87" t="str">
        <f t="shared" ca="1" si="143"/>
        <v xml:space="preserve"> </v>
      </c>
      <c r="BN86" s="87" t="str">
        <f t="shared" ca="1" si="143"/>
        <v xml:space="preserve"> </v>
      </c>
      <c r="BO86" s="87" t="str">
        <f t="shared" ca="1" si="143"/>
        <v xml:space="preserve"> </v>
      </c>
      <c r="BP86" s="87" t="str">
        <f t="shared" si="143"/>
        <v>WD</v>
      </c>
      <c r="BQ86" s="87" t="str">
        <f t="shared" si="143"/>
        <v>WD</v>
      </c>
      <c r="BR86" s="87" t="str">
        <f t="shared" ca="1" si="143"/>
        <v xml:space="preserve"> </v>
      </c>
      <c r="BS86" s="87" t="str">
        <f t="shared" ca="1" si="143"/>
        <v xml:space="preserve"> </v>
      </c>
      <c r="BT86" s="87" t="str">
        <f t="shared" ca="1" si="143"/>
        <v xml:space="preserve"> </v>
      </c>
      <c r="BU86" s="87" t="str">
        <f t="shared" ref="BU86:CZ86" ca="1" si="144">IF($C$2=TRUE,IF($F$86="",IF(AND(OR($D$86&lt;=BU$8,$D$86&lt;BV$8),$E$86&gt;=BU$8),$H$86,IF(OR(WEEKDAY(BU$8)=1,WEEKDAY(BU$8)=7),"WD"," ")),IF(AND(OR($D$86&lt;=BU$8,$D$86&lt;BV$8),$F$86&gt;=BU$8),"C",IF(OR(WEEKDAY(BU$8)=1,WEEKDAY(BU$8)=7),"WD"," "))),IF(OR(WEEKDAY(BU$8)=1,WEEKDAY(BU$8)=7),"WD",IF($F$86="",IF(AND(OR($D$86&lt;=BU$8,$D$86&lt;BV$8),$E$86&gt;=BU$8),$H$86," "),IF(AND(OR($D$86&lt;=BU$8,$D$86&lt;BV$8),$F$86&gt;=BU$8),"C"," "))))</f>
        <v xml:space="preserve"> </v>
      </c>
      <c r="BV86" s="87" t="str">
        <f t="shared" ca="1" si="144"/>
        <v xml:space="preserve"> </v>
      </c>
      <c r="BW86" s="87" t="str">
        <f t="shared" si="144"/>
        <v>WD</v>
      </c>
      <c r="BX86" s="87" t="str">
        <f t="shared" si="144"/>
        <v>WD</v>
      </c>
      <c r="BY86" s="87" t="str">
        <f t="shared" ca="1" si="144"/>
        <v xml:space="preserve"> </v>
      </c>
      <c r="BZ86" s="87" t="str">
        <f t="shared" ca="1" si="144"/>
        <v xml:space="preserve"> </v>
      </c>
      <c r="CA86" s="87" t="str">
        <f t="shared" ca="1" si="144"/>
        <v xml:space="preserve"> </v>
      </c>
      <c r="CB86" s="87" t="str">
        <f t="shared" ca="1" si="144"/>
        <v xml:space="preserve"> </v>
      </c>
      <c r="CC86" s="87" t="str">
        <f t="shared" ca="1" si="144"/>
        <v xml:space="preserve"> </v>
      </c>
      <c r="CD86" s="87" t="str">
        <f t="shared" si="144"/>
        <v>WD</v>
      </c>
      <c r="CE86" s="87" t="str">
        <f t="shared" si="144"/>
        <v>WD</v>
      </c>
      <c r="CF86" s="87" t="str">
        <f t="shared" ca="1" si="144"/>
        <v xml:space="preserve"> </v>
      </c>
      <c r="CG86" s="87" t="str">
        <f t="shared" ca="1" si="144"/>
        <v xml:space="preserve"> </v>
      </c>
      <c r="CH86" s="87" t="str">
        <f t="shared" ca="1" si="144"/>
        <v xml:space="preserve"> </v>
      </c>
      <c r="CI86" s="87" t="str">
        <f t="shared" ca="1" si="144"/>
        <v xml:space="preserve"> </v>
      </c>
      <c r="CJ86" s="87" t="str">
        <f t="shared" ca="1" si="144"/>
        <v xml:space="preserve"> </v>
      </c>
      <c r="CK86" s="87" t="str">
        <f t="shared" si="144"/>
        <v>WD</v>
      </c>
      <c r="CL86" s="87" t="str">
        <f t="shared" si="144"/>
        <v>WD</v>
      </c>
      <c r="CM86" s="87" t="str">
        <f t="shared" ca="1" si="144"/>
        <v xml:space="preserve"> </v>
      </c>
      <c r="CN86" s="87" t="str">
        <f t="shared" ca="1" si="144"/>
        <v xml:space="preserve"> </v>
      </c>
      <c r="CO86" s="87" t="str">
        <f t="shared" ca="1" si="144"/>
        <v xml:space="preserve"> </v>
      </c>
      <c r="CP86" s="87" t="str">
        <f t="shared" ca="1" si="144"/>
        <v xml:space="preserve"> </v>
      </c>
      <c r="CQ86" s="87" t="str">
        <f t="shared" ca="1" si="144"/>
        <v xml:space="preserve"> </v>
      </c>
      <c r="CR86" s="87" t="str">
        <f t="shared" si="144"/>
        <v>WD</v>
      </c>
      <c r="CS86" s="87" t="str">
        <f t="shared" si="144"/>
        <v>WD</v>
      </c>
      <c r="CT86" s="87" t="str">
        <f t="shared" ca="1" si="144"/>
        <v xml:space="preserve"> </v>
      </c>
      <c r="CU86" s="87" t="str">
        <f t="shared" ca="1" si="144"/>
        <v xml:space="preserve"> </v>
      </c>
      <c r="CV86" s="87" t="str">
        <f t="shared" ca="1" si="144"/>
        <v xml:space="preserve"> </v>
      </c>
      <c r="CW86" s="87" t="str">
        <f t="shared" ca="1" si="144"/>
        <v xml:space="preserve"> </v>
      </c>
      <c r="CX86" s="87" t="str">
        <f t="shared" ca="1" si="144"/>
        <v xml:space="preserve"> </v>
      </c>
      <c r="CY86" s="87" t="str">
        <f t="shared" si="144"/>
        <v>WD</v>
      </c>
      <c r="CZ86" s="87" t="str">
        <f t="shared" si="144"/>
        <v>WD</v>
      </c>
      <c r="DA86" s="87" t="str">
        <f t="shared" ref="DA86:DZ86" ca="1" si="145">IF($C$2=TRUE,IF($F$86="",IF(AND(OR($D$86&lt;=DA$8,$D$86&lt;DB$8),$E$86&gt;=DA$8),$H$86,IF(OR(WEEKDAY(DA$8)=1,WEEKDAY(DA$8)=7),"WD"," ")),IF(AND(OR($D$86&lt;=DA$8,$D$86&lt;DB$8),$F$86&gt;=DA$8),"C",IF(OR(WEEKDAY(DA$8)=1,WEEKDAY(DA$8)=7),"WD"," "))),IF(OR(WEEKDAY(DA$8)=1,WEEKDAY(DA$8)=7),"WD",IF($F$86="",IF(AND(OR($D$86&lt;=DA$8,$D$86&lt;DB$8),$E$86&gt;=DA$8),$H$86," "),IF(AND(OR($D$86&lt;=DA$8,$D$86&lt;DB$8),$F$86&gt;=DA$8),"C"," "))))</f>
        <v xml:space="preserve"> </v>
      </c>
      <c r="DB86" s="87" t="str">
        <f t="shared" ca="1" si="145"/>
        <v xml:space="preserve"> </v>
      </c>
      <c r="DC86" s="87" t="str">
        <f t="shared" ca="1" si="145"/>
        <v xml:space="preserve"> </v>
      </c>
      <c r="DD86" s="87" t="str">
        <f t="shared" ca="1" si="145"/>
        <v xml:space="preserve"> </v>
      </c>
      <c r="DE86" s="87" t="str">
        <f t="shared" ca="1" si="145"/>
        <v xml:space="preserve"> </v>
      </c>
      <c r="DF86" s="87" t="str">
        <f t="shared" si="145"/>
        <v>WD</v>
      </c>
      <c r="DG86" s="87" t="str">
        <f t="shared" si="145"/>
        <v>WD</v>
      </c>
      <c r="DH86" s="87" t="str">
        <f t="shared" ca="1" si="145"/>
        <v xml:space="preserve"> </v>
      </c>
      <c r="DI86" s="87" t="str">
        <f t="shared" ca="1" si="145"/>
        <v xml:space="preserve"> </v>
      </c>
      <c r="DJ86" s="87" t="str">
        <f t="shared" ca="1" si="145"/>
        <v xml:space="preserve"> </v>
      </c>
      <c r="DK86" s="87" t="str">
        <f t="shared" ca="1" si="145"/>
        <v xml:space="preserve"> </v>
      </c>
      <c r="DL86" s="87" t="str">
        <f t="shared" ca="1" si="145"/>
        <v xml:space="preserve"> </v>
      </c>
      <c r="DM86" s="87" t="str">
        <f t="shared" si="145"/>
        <v>WD</v>
      </c>
      <c r="DN86" s="87" t="str">
        <f t="shared" si="145"/>
        <v>WD</v>
      </c>
      <c r="DO86" s="87" t="str">
        <f t="shared" ca="1" si="145"/>
        <v xml:space="preserve"> </v>
      </c>
      <c r="DP86" s="87" t="str">
        <f t="shared" ca="1" si="145"/>
        <v xml:space="preserve"> </v>
      </c>
      <c r="DQ86" s="87" t="str">
        <f t="shared" ca="1" si="145"/>
        <v xml:space="preserve"> </v>
      </c>
      <c r="DR86" s="87" t="str">
        <f t="shared" ca="1" si="145"/>
        <v xml:space="preserve"> </v>
      </c>
      <c r="DS86" s="87" t="str">
        <f t="shared" ca="1" si="145"/>
        <v xml:space="preserve"> </v>
      </c>
      <c r="DT86" s="87" t="str">
        <f t="shared" si="145"/>
        <v>WD</v>
      </c>
      <c r="DU86" s="87" t="str">
        <f t="shared" si="145"/>
        <v>WD</v>
      </c>
      <c r="DV86" s="87" t="str">
        <f t="shared" ca="1" si="145"/>
        <v xml:space="preserve"> </v>
      </c>
      <c r="DW86" s="87" t="str">
        <f t="shared" ca="1" si="145"/>
        <v xml:space="preserve"> </v>
      </c>
      <c r="DX86" s="87" t="str">
        <f t="shared" ca="1" si="145"/>
        <v xml:space="preserve"> </v>
      </c>
      <c r="DY86" s="87" t="str">
        <f t="shared" ca="1" si="145"/>
        <v xml:space="preserve"> </v>
      </c>
      <c r="DZ86" s="87" t="str">
        <f t="shared" ca="1" si="145"/>
        <v xml:space="preserve"> </v>
      </c>
    </row>
    <row r="87" spans="1:130" s="74" customFormat="1" ht="1.2" customHeight="1" x14ac:dyDescent="0.3">
      <c r="A87" s="96"/>
      <c r="B87" s="96"/>
      <c r="C87" s="96"/>
      <c r="D87" s="97"/>
      <c r="E87" s="97"/>
      <c r="F87" s="97"/>
      <c r="G87" s="98" t="str">
        <f ca="1">IF(AND(G86 = 100%, G88 = 100%), "100%", " ")</f>
        <v xml:space="preserve"> </v>
      </c>
      <c r="H87" s="82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</row>
    <row r="88" spans="1:130" x14ac:dyDescent="0.3">
      <c r="A88" s="96" t="str">
        <f ca="1">IF(OFFSET(Actions!B1,40,0)  = "","", OFFSET(Actions!B1,40,0) )</f>
        <v/>
      </c>
      <c r="B88" s="96" t="str">
        <f ca="1">IF(OFFSET(Actions!H$1,40,0) = "","", OFFSET(Actions!H$1,40,0))</f>
        <v/>
      </c>
      <c r="C88" s="96" t="str">
        <f ca="1">IF(OFFSET(Actions!C1,40,0)  = "","", OFFSET(Actions!C1,40,0) )</f>
        <v/>
      </c>
      <c r="D88" s="97" t="str">
        <f ca="1">IF(OFFSET(Actions!I$1,40,0) = 0/1/1900,"",IFERROR(DATEVALUE(MID(OFFSET(Actions!I$1,40,0), 5,8 )), OFFSET(Actions!I$1,40,0)))</f>
        <v/>
      </c>
      <c r="E88" s="97" t="str">
        <f ca="1">IF(OFFSET(Actions!J$1,40,0) = 0/1/1900,"",IFERROR(DATEVALUE(MID(OFFSET(Actions!J$1,40,0), 5,8 )), OFFSET(Actions!J$1,40,0)))</f>
        <v/>
      </c>
      <c r="F88" s="97" t="str">
        <f ca="1">IF(OFFSET(Actions!K$1,40,0) = 0/1/1900,"",IFERROR(DATEVALUE(MID(OFFSET(Actions!K$1,40,0), 5,8 )), OFFSET(Actions!K$1,40,0)))</f>
        <v/>
      </c>
      <c r="G88" s="98" t="str">
        <f ca="1">IF(OFFSET(Actions!G1,40,0)  = "","", OFFSET(Actions!G1,40,0) )</f>
        <v/>
      </c>
      <c r="H88" s="82" t="str">
        <f ca="1">IF(OFFSET(Actions!E1,40,0)  = "","", OFFSET(Actions!E1,40,0) )</f>
        <v/>
      </c>
      <c r="I88" s="87" t="str">
        <f t="shared" ref="I88:AN88" ca="1" si="146">IF($C$2=TRUE,IF($F$88="",IF(AND(OR($D$88&lt;=I$8,$D$88&lt;J$8),$E$88&gt;=I$8),$H$88,IF(OR(WEEKDAY(I$8)=1,WEEKDAY(I$8)=7),"WD"," ")),IF(AND(OR($D$88&lt;=I$8,$D$88&lt;J$8),$F$88&gt;=I$8),"C",IF(OR(WEEKDAY(I$8)=1,WEEKDAY(I$8)=7),"WD"," "))),IF(OR(WEEKDAY(I$8)=1,WEEKDAY(I$8)=7),"WD",IF($F$88="",IF(AND(OR($D$88&lt;=I$8,$D$88&lt;J$8),$E$88&gt;=I$8),$H$88," "),IF(AND(OR($D$88&lt;=I$8,$D$88&lt;J$8),$F$88&gt;=I$8),"C"," "))))</f>
        <v xml:space="preserve"> </v>
      </c>
      <c r="J88" s="87" t="str">
        <f t="shared" ca="1" si="146"/>
        <v xml:space="preserve"> </v>
      </c>
      <c r="K88" s="87" t="str">
        <f t="shared" ca="1" si="146"/>
        <v xml:space="preserve"> </v>
      </c>
      <c r="L88" s="87" t="str">
        <f t="shared" si="146"/>
        <v>WD</v>
      </c>
      <c r="M88" s="87" t="str">
        <f t="shared" si="146"/>
        <v>WD</v>
      </c>
      <c r="N88" s="87" t="str">
        <f t="shared" ca="1" si="146"/>
        <v xml:space="preserve"> </v>
      </c>
      <c r="O88" s="87" t="str">
        <f t="shared" ca="1" si="146"/>
        <v xml:space="preserve"> </v>
      </c>
      <c r="P88" s="87" t="str">
        <f t="shared" ca="1" si="146"/>
        <v xml:space="preserve"> </v>
      </c>
      <c r="Q88" s="87" t="str">
        <f t="shared" ca="1" si="146"/>
        <v xml:space="preserve"> </v>
      </c>
      <c r="R88" s="87" t="str">
        <f t="shared" ca="1" si="146"/>
        <v xml:space="preserve"> </v>
      </c>
      <c r="S88" s="87" t="str">
        <f t="shared" si="146"/>
        <v>WD</v>
      </c>
      <c r="T88" s="87" t="str">
        <f t="shared" si="146"/>
        <v>WD</v>
      </c>
      <c r="U88" s="87" t="str">
        <f t="shared" ca="1" si="146"/>
        <v xml:space="preserve"> </v>
      </c>
      <c r="V88" s="87" t="str">
        <f t="shared" ca="1" si="146"/>
        <v xml:space="preserve"> </v>
      </c>
      <c r="W88" s="87" t="str">
        <f t="shared" ca="1" si="146"/>
        <v xml:space="preserve"> </v>
      </c>
      <c r="X88" s="87" t="str">
        <f t="shared" ca="1" si="146"/>
        <v xml:space="preserve"> </v>
      </c>
      <c r="Y88" s="87" t="str">
        <f t="shared" ca="1" si="146"/>
        <v xml:space="preserve"> </v>
      </c>
      <c r="Z88" s="87" t="str">
        <f t="shared" si="146"/>
        <v>WD</v>
      </c>
      <c r="AA88" s="87" t="str">
        <f t="shared" si="146"/>
        <v>WD</v>
      </c>
      <c r="AB88" s="87" t="str">
        <f t="shared" ca="1" si="146"/>
        <v xml:space="preserve"> </v>
      </c>
      <c r="AC88" s="87" t="str">
        <f t="shared" ca="1" si="146"/>
        <v xml:space="preserve"> </v>
      </c>
      <c r="AD88" s="87" t="str">
        <f t="shared" ca="1" si="146"/>
        <v xml:space="preserve"> </v>
      </c>
      <c r="AE88" s="87" t="str">
        <f t="shared" ca="1" si="146"/>
        <v xml:space="preserve"> </v>
      </c>
      <c r="AF88" s="87" t="str">
        <f t="shared" ca="1" si="146"/>
        <v xml:space="preserve"> </v>
      </c>
      <c r="AG88" s="87" t="str">
        <f t="shared" si="146"/>
        <v>WD</v>
      </c>
      <c r="AH88" s="87" t="str">
        <f t="shared" si="146"/>
        <v>WD</v>
      </c>
      <c r="AI88" s="87" t="str">
        <f t="shared" ca="1" si="146"/>
        <v xml:space="preserve"> </v>
      </c>
      <c r="AJ88" s="87" t="str">
        <f t="shared" ca="1" si="146"/>
        <v xml:space="preserve"> </v>
      </c>
      <c r="AK88" s="87" t="str">
        <f t="shared" ca="1" si="146"/>
        <v xml:space="preserve"> </v>
      </c>
      <c r="AL88" s="87" t="str">
        <f t="shared" ca="1" si="146"/>
        <v xml:space="preserve"> </v>
      </c>
      <c r="AM88" s="87" t="str">
        <f t="shared" ca="1" si="146"/>
        <v xml:space="preserve"> </v>
      </c>
      <c r="AN88" s="87" t="str">
        <f t="shared" si="146"/>
        <v>WD</v>
      </c>
      <c r="AO88" s="87" t="str">
        <f t="shared" ref="AO88:BT88" si="147">IF($C$2=TRUE,IF($F$88="",IF(AND(OR($D$88&lt;=AO$8,$D$88&lt;AP$8),$E$88&gt;=AO$8),$H$88,IF(OR(WEEKDAY(AO$8)=1,WEEKDAY(AO$8)=7),"WD"," ")),IF(AND(OR($D$88&lt;=AO$8,$D$88&lt;AP$8),$F$88&gt;=AO$8),"C",IF(OR(WEEKDAY(AO$8)=1,WEEKDAY(AO$8)=7),"WD"," "))),IF(OR(WEEKDAY(AO$8)=1,WEEKDAY(AO$8)=7),"WD",IF($F$88="",IF(AND(OR($D$88&lt;=AO$8,$D$88&lt;AP$8),$E$88&gt;=AO$8),$H$88," "),IF(AND(OR($D$88&lt;=AO$8,$D$88&lt;AP$8),$F$88&gt;=AO$8),"C"," "))))</f>
        <v>WD</v>
      </c>
      <c r="AP88" s="87" t="str">
        <f t="shared" ca="1" si="147"/>
        <v xml:space="preserve"> </v>
      </c>
      <c r="AQ88" s="87" t="str">
        <f t="shared" ca="1" si="147"/>
        <v xml:space="preserve"> </v>
      </c>
      <c r="AR88" s="87" t="str">
        <f t="shared" ca="1" si="147"/>
        <v xml:space="preserve"> </v>
      </c>
      <c r="AS88" s="87" t="str">
        <f t="shared" ca="1" si="147"/>
        <v xml:space="preserve"> </v>
      </c>
      <c r="AT88" s="87" t="str">
        <f t="shared" ca="1" si="147"/>
        <v xml:space="preserve"> </v>
      </c>
      <c r="AU88" s="87" t="str">
        <f t="shared" si="147"/>
        <v>WD</v>
      </c>
      <c r="AV88" s="87" t="str">
        <f t="shared" si="147"/>
        <v>WD</v>
      </c>
      <c r="AW88" s="87" t="str">
        <f t="shared" ca="1" si="147"/>
        <v xml:space="preserve"> </v>
      </c>
      <c r="AX88" s="87" t="str">
        <f t="shared" ca="1" si="147"/>
        <v xml:space="preserve"> </v>
      </c>
      <c r="AY88" s="87" t="str">
        <f t="shared" ca="1" si="147"/>
        <v xml:space="preserve"> </v>
      </c>
      <c r="AZ88" s="87" t="str">
        <f t="shared" ca="1" si="147"/>
        <v xml:space="preserve"> </v>
      </c>
      <c r="BA88" s="87" t="str">
        <f t="shared" ca="1" si="147"/>
        <v xml:space="preserve"> </v>
      </c>
      <c r="BB88" s="87" t="str">
        <f t="shared" si="147"/>
        <v>WD</v>
      </c>
      <c r="BC88" s="87" t="str">
        <f t="shared" si="147"/>
        <v>WD</v>
      </c>
      <c r="BD88" s="87" t="str">
        <f t="shared" ca="1" si="147"/>
        <v xml:space="preserve"> </v>
      </c>
      <c r="BE88" s="87" t="str">
        <f t="shared" ca="1" si="147"/>
        <v xml:space="preserve"> </v>
      </c>
      <c r="BF88" s="87" t="str">
        <f t="shared" ca="1" si="147"/>
        <v xml:space="preserve"> </v>
      </c>
      <c r="BG88" s="87" t="str">
        <f t="shared" ca="1" si="147"/>
        <v xml:space="preserve"> </v>
      </c>
      <c r="BH88" s="87" t="str">
        <f t="shared" ca="1" si="147"/>
        <v xml:space="preserve"> </v>
      </c>
      <c r="BI88" s="87" t="str">
        <f t="shared" si="147"/>
        <v>WD</v>
      </c>
      <c r="BJ88" s="87" t="str">
        <f t="shared" si="147"/>
        <v>WD</v>
      </c>
      <c r="BK88" s="87" t="str">
        <f t="shared" ca="1" si="147"/>
        <v xml:space="preserve"> </v>
      </c>
      <c r="BL88" s="87" t="str">
        <f t="shared" ca="1" si="147"/>
        <v xml:space="preserve"> </v>
      </c>
      <c r="BM88" s="87" t="str">
        <f t="shared" ca="1" si="147"/>
        <v xml:space="preserve"> </v>
      </c>
      <c r="BN88" s="87" t="str">
        <f t="shared" ca="1" si="147"/>
        <v xml:space="preserve"> </v>
      </c>
      <c r="BO88" s="87" t="str">
        <f t="shared" ca="1" si="147"/>
        <v xml:space="preserve"> </v>
      </c>
      <c r="BP88" s="87" t="str">
        <f t="shared" si="147"/>
        <v>WD</v>
      </c>
      <c r="BQ88" s="87" t="str">
        <f t="shared" si="147"/>
        <v>WD</v>
      </c>
      <c r="BR88" s="87" t="str">
        <f t="shared" ca="1" si="147"/>
        <v xml:space="preserve"> </v>
      </c>
      <c r="BS88" s="87" t="str">
        <f t="shared" ca="1" si="147"/>
        <v xml:space="preserve"> </v>
      </c>
      <c r="BT88" s="87" t="str">
        <f t="shared" ca="1" si="147"/>
        <v xml:space="preserve"> </v>
      </c>
      <c r="BU88" s="87" t="str">
        <f t="shared" ref="BU88:CZ88" ca="1" si="148">IF($C$2=TRUE,IF($F$88="",IF(AND(OR($D$88&lt;=BU$8,$D$88&lt;BV$8),$E$88&gt;=BU$8),$H$88,IF(OR(WEEKDAY(BU$8)=1,WEEKDAY(BU$8)=7),"WD"," ")),IF(AND(OR($D$88&lt;=BU$8,$D$88&lt;BV$8),$F$88&gt;=BU$8),"C",IF(OR(WEEKDAY(BU$8)=1,WEEKDAY(BU$8)=7),"WD"," "))),IF(OR(WEEKDAY(BU$8)=1,WEEKDAY(BU$8)=7),"WD",IF($F$88="",IF(AND(OR($D$88&lt;=BU$8,$D$88&lt;BV$8),$E$88&gt;=BU$8),$H$88," "),IF(AND(OR($D$88&lt;=BU$8,$D$88&lt;BV$8),$F$88&gt;=BU$8),"C"," "))))</f>
        <v xml:space="preserve"> </v>
      </c>
      <c r="BV88" s="87" t="str">
        <f t="shared" ca="1" si="148"/>
        <v xml:space="preserve"> </v>
      </c>
      <c r="BW88" s="87" t="str">
        <f t="shared" si="148"/>
        <v>WD</v>
      </c>
      <c r="BX88" s="87" t="str">
        <f t="shared" si="148"/>
        <v>WD</v>
      </c>
      <c r="BY88" s="87" t="str">
        <f t="shared" ca="1" si="148"/>
        <v xml:space="preserve"> </v>
      </c>
      <c r="BZ88" s="87" t="str">
        <f t="shared" ca="1" si="148"/>
        <v xml:space="preserve"> </v>
      </c>
      <c r="CA88" s="87" t="str">
        <f t="shared" ca="1" si="148"/>
        <v xml:space="preserve"> </v>
      </c>
      <c r="CB88" s="87" t="str">
        <f t="shared" ca="1" si="148"/>
        <v xml:space="preserve"> </v>
      </c>
      <c r="CC88" s="87" t="str">
        <f t="shared" ca="1" si="148"/>
        <v xml:space="preserve"> </v>
      </c>
      <c r="CD88" s="87" t="str">
        <f t="shared" si="148"/>
        <v>WD</v>
      </c>
      <c r="CE88" s="87" t="str">
        <f t="shared" si="148"/>
        <v>WD</v>
      </c>
      <c r="CF88" s="87" t="str">
        <f t="shared" ca="1" si="148"/>
        <v xml:space="preserve"> </v>
      </c>
      <c r="CG88" s="87" t="str">
        <f t="shared" ca="1" si="148"/>
        <v xml:space="preserve"> </v>
      </c>
      <c r="CH88" s="87" t="str">
        <f t="shared" ca="1" si="148"/>
        <v xml:space="preserve"> </v>
      </c>
      <c r="CI88" s="87" t="str">
        <f t="shared" ca="1" si="148"/>
        <v xml:space="preserve"> </v>
      </c>
      <c r="CJ88" s="87" t="str">
        <f t="shared" ca="1" si="148"/>
        <v xml:space="preserve"> </v>
      </c>
      <c r="CK88" s="87" t="str">
        <f t="shared" si="148"/>
        <v>WD</v>
      </c>
      <c r="CL88" s="87" t="str">
        <f t="shared" si="148"/>
        <v>WD</v>
      </c>
      <c r="CM88" s="87" t="str">
        <f t="shared" ca="1" si="148"/>
        <v xml:space="preserve"> </v>
      </c>
      <c r="CN88" s="87" t="str">
        <f t="shared" ca="1" si="148"/>
        <v xml:space="preserve"> </v>
      </c>
      <c r="CO88" s="87" t="str">
        <f t="shared" ca="1" si="148"/>
        <v xml:space="preserve"> </v>
      </c>
      <c r="CP88" s="87" t="str">
        <f t="shared" ca="1" si="148"/>
        <v xml:space="preserve"> </v>
      </c>
      <c r="CQ88" s="87" t="str">
        <f t="shared" ca="1" si="148"/>
        <v xml:space="preserve"> </v>
      </c>
      <c r="CR88" s="87" t="str">
        <f t="shared" si="148"/>
        <v>WD</v>
      </c>
      <c r="CS88" s="87" t="str">
        <f t="shared" si="148"/>
        <v>WD</v>
      </c>
      <c r="CT88" s="87" t="str">
        <f t="shared" ca="1" si="148"/>
        <v xml:space="preserve"> </v>
      </c>
      <c r="CU88" s="87" t="str">
        <f t="shared" ca="1" si="148"/>
        <v xml:space="preserve"> </v>
      </c>
      <c r="CV88" s="87" t="str">
        <f t="shared" ca="1" si="148"/>
        <v xml:space="preserve"> </v>
      </c>
      <c r="CW88" s="87" t="str">
        <f t="shared" ca="1" si="148"/>
        <v xml:space="preserve"> </v>
      </c>
      <c r="CX88" s="87" t="str">
        <f t="shared" ca="1" si="148"/>
        <v xml:space="preserve"> </v>
      </c>
      <c r="CY88" s="87" t="str">
        <f t="shared" si="148"/>
        <v>WD</v>
      </c>
      <c r="CZ88" s="87" t="str">
        <f t="shared" si="148"/>
        <v>WD</v>
      </c>
      <c r="DA88" s="87" t="str">
        <f t="shared" ref="DA88:DZ88" ca="1" si="149">IF($C$2=TRUE,IF($F$88="",IF(AND(OR($D$88&lt;=DA$8,$D$88&lt;DB$8),$E$88&gt;=DA$8),$H$88,IF(OR(WEEKDAY(DA$8)=1,WEEKDAY(DA$8)=7),"WD"," ")),IF(AND(OR($D$88&lt;=DA$8,$D$88&lt;DB$8),$F$88&gt;=DA$8),"C",IF(OR(WEEKDAY(DA$8)=1,WEEKDAY(DA$8)=7),"WD"," "))),IF(OR(WEEKDAY(DA$8)=1,WEEKDAY(DA$8)=7),"WD",IF($F$88="",IF(AND(OR($D$88&lt;=DA$8,$D$88&lt;DB$8),$E$88&gt;=DA$8),$H$88," "),IF(AND(OR($D$88&lt;=DA$8,$D$88&lt;DB$8),$F$88&gt;=DA$8),"C"," "))))</f>
        <v xml:space="preserve"> </v>
      </c>
      <c r="DB88" s="87" t="str">
        <f t="shared" ca="1" si="149"/>
        <v xml:space="preserve"> </v>
      </c>
      <c r="DC88" s="87" t="str">
        <f t="shared" ca="1" si="149"/>
        <v xml:space="preserve"> </v>
      </c>
      <c r="DD88" s="87" t="str">
        <f t="shared" ca="1" si="149"/>
        <v xml:space="preserve"> </v>
      </c>
      <c r="DE88" s="87" t="str">
        <f t="shared" ca="1" si="149"/>
        <v xml:space="preserve"> </v>
      </c>
      <c r="DF88" s="87" t="str">
        <f t="shared" si="149"/>
        <v>WD</v>
      </c>
      <c r="DG88" s="87" t="str">
        <f t="shared" si="149"/>
        <v>WD</v>
      </c>
      <c r="DH88" s="87" t="str">
        <f t="shared" ca="1" si="149"/>
        <v xml:space="preserve"> </v>
      </c>
      <c r="DI88" s="87" t="str">
        <f t="shared" ca="1" si="149"/>
        <v xml:space="preserve"> </v>
      </c>
      <c r="DJ88" s="87" t="str">
        <f t="shared" ca="1" si="149"/>
        <v xml:space="preserve"> </v>
      </c>
      <c r="DK88" s="87" t="str">
        <f t="shared" ca="1" si="149"/>
        <v xml:space="preserve"> </v>
      </c>
      <c r="DL88" s="87" t="str">
        <f t="shared" ca="1" si="149"/>
        <v xml:space="preserve"> </v>
      </c>
      <c r="DM88" s="87" t="str">
        <f t="shared" si="149"/>
        <v>WD</v>
      </c>
      <c r="DN88" s="87" t="str">
        <f t="shared" si="149"/>
        <v>WD</v>
      </c>
      <c r="DO88" s="87" t="str">
        <f t="shared" ca="1" si="149"/>
        <v xml:space="preserve"> </v>
      </c>
      <c r="DP88" s="87" t="str">
        <f t="shared" ca="1" si="149"/>
        <v xml:space="preserve"> </v>
      </c>
      <c r="DQ88" s="87" t="str">
        <f t="shared" ca="1" si="149"/>
        <v xml:space="preserve"> </v>
      </c>
      <c r="DR88" s="87" t="str">
        <f t="shared" ca="1" si="149"/>
        <v xml:space="preserve"> </v>
      </c>
      <c r="DS88" s="87" t="str">
        <f t="shared" ca="1" si="149"/>
        <v xml:space="preserve"> </v>
      </c>
      <c r="DT88" s="87" t="str">
        <f t="shared" si="149"/>
        <v>WD</v>
      </c>
      <c r="DU88" s="87" t="str">
        <f t="shared" si="149"/>
        <v>WD</v>
      </c>
      <c r="DV88" s="87" t="str">
        <f t="shared" ca="1" si="149"/>
        <v xml:space="preserve"> </v>
      </c>
      <c r="DW88" s="87" t="str">
        <f t="shared" ca="1" si="149"/>
        <v xml:space="preserve"> </v>
      </c>
      <c r="DX88" s="87" t="str">
        <f t="shared" ca="1" si="149"/>
        <v xml:space="preserve"> </v>
      </c>
      <c r="DY88" s="87" t="str">
        <f t="shared" ca="1" si="149"/>
        <v xml:space="preserve"> </v>
      </c>
      <c r="DZ88" s="87" t="str">
        <f t="shared" ca="1" si="149"/>
        <v xml:space="preserve"> </v>
      </c>
    </row>
    <row r="89" spans="1:130" s="74" customFormat="1" ht="1.2" customHeight="1" x14ac:dyDescent="0.3">
      <c r="A89" s="96"/>
      <c r="B89" s="96"/>
      <c r="C89" s="96"/>
      <c r="D89" s="97"/>
      <c r="E89" s="97"/>
      <c r="F89" s="97"/>
      <c r="G89" s="98" t="str">
        <f ca="1">IF(AND(G88 = 100%, G90 = 100%), "100%", " ")</f>
        <v xml:space="preserve"> </v>
      </c>
      <c r="H89" s="82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</row>
    <row r="90" spans="1:130" x14ac:dyDescent="0.3">
      <c r="A90" s="96" t="str">
        <f ca="1">IF(OFFSET(Actions!B1,41,0)  = "","", OFFSET(Actions!B1,41,0) )</f>
        <v/>
      </c>
      <c r="B90" s="96" t="str">
        <f ca="1">IF(OFFSET(Actions!H$1,41,0) = "","", OFFSET(Actions!H$1,41,0))</f>
        <v/>
      </c>
      <c r="C90" s="96" t="str">
        <f ca="1">IF(OFFSET(Actions!C1,41,0)  = "","", OFFSET(Actions!C1,41,0) )</f>
        <v/>
      </c>
      <c r="D90" s="97" t="str">
        <f ca="1">IF(OFFSET(Actions!I$1,41,0) = 0/1/1900,"",IFERROR(DATEVALUE(MID(OFFSET(Actions!I$1,41,0), 5,8 )), OFFSET(Actions!I$1,41,0)))</f>
        <v/>
      </c>
      <c r="E90" s="97" t="str">
        <f ca="1">IF(OFFSET(Actions!J$1,41,0) = 0/1/1900,"",IFERROR(DATEVALUE(MID(OFFSET(Actions!J$1,41,0), 5,8 )), OFFSET(Actions!J$1,41,0)))</f>
        <v/>
      </c>
      <c r="F90" s="97" t="str">
        <f ca="1">IF(OFFSET(Actions!K$1,41,0) = 0/1/1900,"",IFERROR(DATEVALUE(MID(OFFSET(Actions!K$1,41,0), 5,8 )), OFFSET(Actions!K$1,41,0)))</f>
        <v/>
      </c>
      <c r="G90" s="98" t="str">
        <f ca="1">IF(OFFSET(Actions!G1,41,0)  = "","", OFFSET(Actions!G1,41,0) )</f>
        <v/>
      </c>
      <c r="H90" s="82" t="str">
        <f ca="1">IF(OFFSET(Actions!E1,41,0)  = "","", OFFSET(Actions!E1,41,0) )</f>
        <v/>
      </c>
      <c r="I90" s="87" t="str">
        <f t="shared" ref="I90:AN90" ca="1" si="150">IF($C$2=TRUE,IF($F$90="",IF(AND(OR($D$90&lt;=I$8,$D$90&lt;J$8),$E$90&gt;=I$8),$H$90,IF(OR(WEEKDAY(I$8)=1,WEEKDAY(I$8)=7),"WD"," ")),IF(AND(OR($D$90&lt;=I$8,$D$90&lt;J$8),$F$90&gt;=I$8),"C",IF(OR(WEEKDAY(I$8)=1,WEEKDAY(I$8)=7),"WD"," "))),IF(OR(WEEKDAY(I$8)=1,WEEKDAY(I$8)=7),"WD",IF($F$90="",IF(AND(OR($D$90&lt;=I$8,$D$90&lt;J$8),$E$90&gt;=I$8),$H$90," "),IF(AND(OR($D$90&lt;=I$8,$D$90&lt;J$8),$F$90&gt;=I$8),"C"," "))))</f>
        <v xml:space="preserve"> </v>
      </c>
      <c r="J90" s="87" t="str">
        <f t="shared" ca="1" si="150"/>
        <v xml:space="preserve"> </v>
      </c>
      <c r="K90" s="87" t="str">
        <f t="shared" ca="1" si="150"/>
        <v xml:space="preserve"> </v>
      </c>
      <c r="L90" s="87" t="str">
        <f t="shared" si="150"/>
        <v>WD</v>
      </c>
      <c r="M90" s="87" t="str">
        <f t="shared" si="150"/>
        <v>WD</v>
      </c>
      <c r="N90" s="87" t="str">
        <f t="shared" ca="1" si="150"/>
        <v xml:space="preserve"> </v>
      </c>
      <c r="O90" s="87" t="str">
        <f t="shared" ca="1" si="150"/>
        <v xml:space="preserve"> </v>
      </c>
      <c r="P90" s="87" t="str">
        <f t="shared" ca="1" si="150"/>
        <v xml:space="preserve"> </v>
      </c>
      <c r="Q90" s="87" t="str">
        <f t="shared" ca="1" si="150"/>
        <v xml:space="preserve"> </v>
      </c>
      <c r="R90" s="87" t="str">
        <f t="shared" ca="1" si="150"/>
        <v xml:space="preserve"> </v>
      </c>
      <c r="S90" s="87" t="str">
        <f t="shared" si="150"/>
        <v>WD</v>
      </c>
      <c r="T90" s="87" t="str">
        <f t="shared" si="150"/>
        <v>WD</v>
      </c>
      <c r="U90" s="87" t="str">
        <f t="shared" ca="1" si="150"/>
        <v xml:space="preserve"> </v>
      </c>
      <c r="V90" s="87" t="str">
        <f t="shared" ca="1" si="150"/>
        <v xml:space="preserve"> </v>
      </c>
      <c r="W90" s="87" t="str">
        <f t="shared" ca="1" si="150"/>
        <v xml:space="preserve"> </v>
      </c>
      <c r="X90" s="87" t="str">
        <f t="shared" ca="1" si="150"/>
        <v xml:space="preserve"> </v>
      </c>
      <c r="Y90" s="87" t="str">
        <f t="shared" ca="1" si="150"/>
        <v xml:space="preserve"> </v>
      </c>
      <c r="Z90" s="87" t="str">
        <f t="shared" si="150"/>
        <v>WD</v>
      </c>
      <c r="AA90" s="87" t="str">
        <f t="shared" si="150"/>
        <v>WD</v>
      </c>
      <c r="AB90" s="87" t="str">
        <f t="shared" ca="1" si="150"/>
        <v xml:space="preserve"> </v>
      </c>
      <c r="AC90" s="87" t="str">
        <f t="shared" ca="1" si="150"/>
        <v xml:space="preserve"> </v>
      </c>
      <c r="AD90" s="87" t="str">
        <f t="shared" ca="1" si="150"/>
        <v xml:space="preserve"> </v>
      </c>
      <c r="AE90" s="87" t="str">
        <f t="shared" ca="1" si="150"/>
        <v xml:space="preserve"> </v>
      </c>
      <c r="AF90" s="87" t="str">
        <f t="shared" ca="1" si="150"/>
        <v xml:space="preserve"> </v>
      </c>
      <c r="AG90" s="87" t="str">
        <f t="shared" si="150"/>
        <v>WD</v>
      </c>
      <c r="AH90" s="87" t="str">
        <f t="shared" si="150"/>
        <v>WD</v>
      </c>
      <c r="AI90" s="87" t="str">
        <f t="shared" ca="1" si="150"/>
        <v xml:space="preserve"> </v>
      </c>
      <c r="AJ90" s="87" t="str">
        <f t="shared" ca="1" si="150"/>
        <v xml:space="preserve"> </v>
      </c>
      <c r="AK90" s="87" t="str">
        <f t="shared" ca="1" si="150"/>
        <v xml:space="preserve"> </v>
      </c>
      <c r="AL90" s="87" t="str">
        <f t="shared" ca="1" si="150"/>
        <v xml:space="preserve"> </v>
      </c>
      <c r="AM90" s="87" t="str">
        <f t="shared" ca="1" si="150"/>
        <v xml:space="preserve"> </v>
      </c>
      <c r="AN90" s="87" t="str">
        <f t="shared" si="150"/>
        <v>WD</v>
      </c>
      <c r="AO90" s="87" t="str">
        <f t="shared" ref="AO90:BT90" si="151">IF($C$2=TRUE,IF($F$90="",IF(AND(OR($D$90&lt;=AO$8,$D$90&lt;AP$8),$E$90&gt;=AO$8),$H$90,IF(OR(WEEKDAY(AO$8)=1,WEEKDAY(AO$8)=7),"WD"," ")),IF(AND(OR($D$90&lt;=AO$8,$D$90&lt;AP$8),$F$90&gt;=AO$8),"C",IF(OR(WEEKDAY(AO$8)=1,WEEKDAY(AO$8)=7),"WD"," "))),IF(OR(WEEKDAY(AO$8)=1,WEEKDAY(AO$8)=7),"WD",IF($F$90="",IF(AND(OR($D$90&lt;=AO$8,$D$90&lt;AP$8),$E$90&gt;=AO$8),$H$90," "),IF(AND(OR($D$90&lt;=AO$8,$D$90&lt;AP$8),$F$90&gt;=AO$8),"C"," "))))</f>
        <v>WD</v>
      </c>
      <c r="AP90" s="87" t="str">
        <f t="shared" ca="1" si="151"/>
        <v xml:space="preserve"> </v>
      </c>
      <c r="AQ90" s="87" t="str">
        <f t="shared" ca="1" si="151"/>
        <v xml:space="preserve"> </v>
      </c>
      <c r="AR90" s="87" t="str">
        <f t="shared" ca="1" si="151"/>
        <v xml:space="preserve"> </v>
      </c>
      <c r="AS90" s="87" t="str">
        <f t="shared" ca="1" si="151"/>
        <v xml:space="preserve"> </v>
      </c>
      <c r="AT90" s="87" t="str">
        <f t="shared" ca="1" si="151"/>
        <v xml:space="preserve"> </v>
      </c>
      <c r="AU90" s="87" t="str">
        <f t="shared" si="151"/>
        <v>WD</v>
      </c>
      <c r="AV90" s="87" t="str">
        <f t="shared" si="151"/>
        <v>WD</v>
      </c>
      <c r="AW90" s="87" t="str">
        <f t="shared" ca="1" si="151"/>
        <v xml:space="preserve"> </v>
      </c>
      <c r="AX90" s="87" t="str">
        <f t="shared" ca="1" si="151"/>
        <v xml:space="preserve"> </v>
      </c>
      <c r="AY90" s="87" t="str">
        <f t="shared" ca="1" si="151"/>
        <v xml:space="preserve"> </v>
      </c>
      <c r="AZ90" s="87" t="str">
        <f t="shared" ca="1" si="151"/>
        <v xml:space="preserve"> </v>
      </c>
      <c r="BA90" s="87" t="str">
        <f t="shared" ca="1" si="151"/>
        <v xml:space="preserve"> </v>
      </c>
      <c r="BB90" s="87" t="str">
        <f t="shared" si="151"/>
        <v>WD</v>
      </c>
      <c r="BC90" s="87" t="str">
        <f t="shared" si="151"/>
        <v>WD</v>
      </c>
      <c r="BD90" s="87" t="str">
        <f t="shared" ca="1" si="151"/>
        <v xml:space="preserve"> </v>
      </c>
      <c r="BE90" s="87" t="str">
        <f t="shared" ca="1" si="151"/>
        <v xml:space="preserve"> </v>
      </c>
      <c r="BF90" s="87" t="str">
        <f t="shared" ca="1" si="151"/>
        <v xml:space="preserve"> </v>
      </c>
      <c r="BG90" s="87" t="str">
        <f t="shared" ca="1" si="151"/>
        <v xml:space="preserve"> </v>
      </c>
      <c r="BH90" s="87" t="str">
        <f t="shared" ca="1" si="151"/>
        <v xml:space="preserve"> </v>
      </c>
      <c r="BI90" s="87" t="str">
        <f t="shared" si="151"/>
        <v>WD</v>
      </c>
      <c r="BJ90" s="87" t="str">
        <f t="shared" si="151"/>
        <v>WD</v>
      </c>
      <c r="BK90" s="87" t="str">
        <f t="shared" ca="1" si="151"/>
        <v xml:space="preserve"> </v>
      </c>
      <c r="BL90" s="87" t="str">
        <f t="shared" ca="1" si="151"/>
        <v xml:space="preserve"> </v>
      </c>
      <c r="BM90" s="87" t="str">
        <f t="shared" ca="1" si="151"/>
        <v xml:space="preserve"> </v>
      </c>
      <c r="BN90" s="87" t="str">
        <f t="shared" ca="1" si="151"/>
        <v xml:space="preserve"> </v>
      </c>
      <c r="BO90" s="87" t="str">
        <f t="shared" ca="1" si="151"/>
        <v xml:space="preserve"> </v>
      </c>
      <c r="BP90" s="87" t="str">
        <f t="shared" si="151"/>
        <v>WD</v>
      </c>
      <c r="BQ90" s="87" t="str">
        <f t="shared" si="151"/>
        <v>WD</v>
      </c>
      <c r="BR90" s="87" t="str">
        <f t="shared" ca="1" si="151"/>
        <v xml:space="preserve"> </v>
      </c>
      <c r="BS90" s="87" t="str">
        <f t="shared" ca="1" si="151"/>
        <v xml:space="preserve"> </v>
      </c>
      <c r="BT90" s="87" t="str">
        <f t="shared" ca="1" si="151"/>
        <v xml:space="preserve"> </v>
      </c>
      <c r="BU90" s="87" t="str">
        <f t="shared" ref="BU90:CZ90" ca="1" si="152">IF($C$2=TRUE,IF($F$90="",IF(AND(OR($D$90&lt;=BU$8,$D$90&lt;BV$8),$E$90&gt;=BU$8),$H$90,IF(OR(WEEKDAY(BU$8)=1,WEEKDAY(BU$8)=7),"WD"," ")),IF(AND(OR($D$90&lt;=BU$8,$D$90&lt;BV$8),$F$90&gt;=BU$8),"C",IF(OR(WEEKDAY(BU$8)=1,WEEKDAY(BU$8)=7),"WD"," "))),IF(OR(WEEKDAY(BU$8)=1,WEEKDAY(BU$8)=7),"WD",IF($F$90="",IF(AND(OR($D$90&lt;=BU$8,$D$90&lt;BV$8),$E$90&gt;=BU$8),$H$90," "),IF(AND(OR($D$90&lt;=BU$8,$D$90&lt;BV$8),$F$90&gt;=BU$8),"C"," "))))</f>
        <v xml:space="preserve"> </v>
      </c>
      <c r="BV90" s="87" t="str">
        <f t="shared" ca="1" si="152"/>
        <v xml:space="preserve"> </v>
      </c>
      <c r="BW90" s="87" t="str">
        <f t="shared" si="152"/>
        <v>WD</v>
      </c>
      <c r="BX90" s="87" t="str">
        <f t="shared" si="152"/>
        <v>WD</v>
      </c>
      <c r="BY90" s="87" t="str">
        <f t="shared" ca="1" si="152"/>
        <v xml:space="preserve"> </v>
      </c>
      <c r="BZ90" s="87" t="str">
        <f t="shared" ca="1" si="152"/>
        <v xml:space="preserve"> </v>
      </c>
      <c r="CA90" s="87" t="str">
        <f t="shared" ca="1" si="152"/>
        <v xml:space="preserve"> </v>
      </c>
      <c r="CB90" s="87" t="str">
        <f t="shared" ca="1" si="152"/>
        <v xml:space="preserve"> </v>
      </c>
      <c r="CC90" s="87" t="str">
        <f t="shared" ca="1" si="152"/>
        <v xml:space="preserve"> </v>
      </c>
      <c r="CD90" s="87" t="str">
        <f t="shared" si="152"/>
        <v>WD</v>
      </c>
      <c r="CE90" s="87" t="str">
        <f t="shared" si="152"/>
        <v>WD</v>
      </c>
      <c r="CF90" s="87" t="str">
        <f t="shared" ca="1" si="152"/>
        <v xml:space="preserve"> </v>
      </c>
      <c r="CG90" s="87" t="str">
        <f t="shared" ca="1" si="152"/>
        <v xml:space="preserve"> </v>
      </c>
      <c r="CH90" s="87" t="str">
        <f t="shared" ca="1" si="152"/>
        <v xml:space="preserve"> </v>
      </c>
      <c r="CI90" s="87" t="str">
        <f t="shared" ca="1" si="152"/>
        <v xml:space="preserve"> </v>
      </c>
      <c r="CJ90" s="87" t="str">
        <f t="shared" ca="1" si="152"/>
        <v xml:space="preserve"> </v>
      </c>
      <c r="CK90" s="87" t="str">
        <f t="shared" si="152"/>
        <v>WD</v>
      </c>
      <c r="CL90" s="87" t="str">
        <f t="shared" si="152"/>
        <v>WD</v>
      </c>
      <c r="CM90" s="87" t="str">
        <f t="shared" ca="1" si="152"/>
        <v xml:space="preserve"> </v>
      </c>
      <c r="CN90" s="87" t="str">
        <f t="shared" ca="1" si="152"/>
        <v xml:space="preserve"> </v>
      </c>
      <c r="CO90" s="87" t="str">
        <f t="shared" ca="1" si="152"/>
        <v xml:space="preserve"> </v>
      </c>
      <c r="CP90" s="87" t="str">
        <f t="shared" ca="1" si="152"/>
        <v xml:space="preserve"> </v>
      </c>
      <c r="CQ90" s="87" t="str">
        <f t="shared" ca="1" si="152"/>
        <v xml:space="preserve"> </v>
      </c>
      <c r="CR90" s="87" t="str">
        <f t="shared" si="152"/>
        <v>WD</v>
      </c>
      <c r="CS90" s="87" t="str">
        <f t="shared" si="152"/>
        <v>WD</v>
      </c>
      <c r="CT90" s="87" t="str">
        <f t="shared" ca="1" si="152"/>
        <v xml:space="preserve"> </v>
      </c>
      <c r="CU90" s="87" t="str">
        <f t="shared" ca="1" si="152"/>
        <v xml:space="preserve"> </v>
      </c>
      <c r="CV90" s="87" t="str">
        <f t="shared" ca="1" si="152"/>
        <v xml:space="preserve"> </v>
      </c>
      <c r="CW90" s="87" t="str">
        <f t="shared" ca="1" si="152"/>
        <v xml:space="preserve"> </v>
      </c>
      <c r="CX90" s="87" t="str">
        <f t="shared" ca="1" si="152"/>
        <v xml:space="preserve"> </v>
      </c>
      <c r="CY90" s="87" t="str">
        <f t="shared" si="152"/>
        <v>WD</v>
      </c>
      <c r="CZ90" s="87" t="str">
        <f t="shared" si="152"/>
        <v>WD</v>
      </c>
      <c r="DA90" s="87" t="str">
        <f t="shared" ref="DA90:DZ90" ca="1" si="153">IF($C$2=TRUE,IF($F$90="",IF(AND(OR($D$90&lt;=DA$8,$D$90&lt;DB$8),$E$90&gt;=DA$8),$H$90,IF(OR(WEEKDAY(DA$8)=1,WEEKDAY(DA$8)=7),"WD"," ")),IF(AND(OR($D$90&lt;=DA$8,$D$90&lt;DB$8),$F$90&gt;=DA$8),"C",IF(OR(WEEKDAY(DA$8)=1,WEEKDAY(DA$8)=7),"WD"," "))),IF(OR(WEEKDAY(DA$8)=1,WEEKDAY(DA$8)=7),"WD",IF($F$90="",IF(AND(OR($D$90&lt;=DA$8,$D$90&lt;DB$8),$E$90&gt;=DA$8),$H$90," "),IF(AND(OR($D$90&lt;=DA$8,$D$90&lt;DB$8),$F$90&gt;=DA$8),"C"," "))))</f>
        <v xml:space="preserve"> </v>
      </c>
      <c r="DB90" s="87" t="str">
        <f t="shared" ca="1" si="153"/>
        <v xml:space="preserve"> </v>
      </c>
      <c r="DC90" s="87" t="str">
        <f t="shared" ca="1" si="153"/>
        <v xml:space="preserve"> </v>
      </c>
      <c r="DD90" s="87" t="str">
        <f t="shared" ca="1" si="153"/>
        <v xml:space="preserve"> </v>
      </c>
      <c r="DE90" s="87" t="str">
        <f t="shared" ca="1" si="153"/>
        <v xml:space="preserve"> </v>
      </c>
      <c r="DF90" s="87" t="str">
        <f t="shared" si="153"/>
        <v>WD</v>
      </c>
      <c r="DG90" s="87" t="str">
        <f t="shared" si="153"/>
        <v>WD</v>
      </c>
      <c r="DH90" s="87" t="str">
        <f t="shared" ca="1" si="153"/>
        <v xml:space="preserve"> </v>
      </c>
      <c r="DI90" s="87" t="str">
        <f t="shared" ca="1" si="153"/>
        <v xml:space="preserve"> </v>
      </c>
      <c r="DJ90" s="87" t="str">
        <f t="shared" ca="1" si="153"/>
        <v xml:space="preserve"> </v>
      </c>
      <c r="DK90" s="87" t="str">
        <f t="shared" ca="1" si="153"/>
        <v xml:space="preserve"> </v>
      </c>
      <c r="DL90" s="87" t="str">
        <f t="shared" ca="1" si="153"/>
        <v xml:space="preserve"> </v>
      </c>
      <c r="DM90" s="87" t="str">
        <f t="shared" si="153"/>
        <v>WD</v>
      </c>
      <c r="DN90" s="87" t="str">
        <f t="shared" si="153"/>
        <v>WD</v>
      </c>
      <c r="DO90" s="87" t="str">
        <f t="shared" ca="1" si="153"/>
        <v xml:space="preserve"> </v>
      </c>
      <c r="DP90" s="87" t="str">
        <f t="shared" ca="1" si="153"/>
        <v xml:space="preserve"> </v>
      </c>
      <c r="DQ90" s="87" t="str">
        <f t="shared" ca="1" si="153"/>
        <v xml:space="preserve"> </v>
      </c>
      <c r="DR90" s="87" t="str">
        <f t="shared" ca="1" si="153"/>
        <v xml:space="preserve"> </v>
      </c>
      <c r="DS90" s="87" t="str">
        <f t="shared" ca="1" si="153"/>
        <v xml:space="preserve"> </v>
      </c>
      <c r="DT90" s="87" t="str">
        <f t="shared" si="153"/>
        <v>WD</v>
      </c>
      <c r="DU90" s="87" t="str">
        <f t="shared" si="153"/>
        <v>WD</v>
      </c>
      <c r="DV90" s="87" t="str">
        <f t="shared" ca="1" si="153"/>
        <v xml:space="preserve"> </v>
      </c>
      <c r="DW90" s="87" t="str">
        <f t="shared" ca="1" si="153"/>
        <v xml:space="preserve"> </v>
      </c>
      <c r="DX90" s="87" t="str">
        <f t="shared" ca="1" si="153"/>
        <v xml:space="preserve"> </v>
      </c>
      <c r="DY90" s="87" t="str">
        <f t="shared" ca="1" si="153"/>
        <v xml:space="preserve"> </v>
      </c>
      <c r="DZ90" s="87" t="str">
        <f t="shared" ca="1" si="153"/>
        <v xml:space="preserve"> </v>
      </c>
    </row>
    <row r="91" spans="1:130" s="74" customFormat="1" ht="1.2" customHeight="1" x14ac:dyDescent="0.3">
      <c r="A91" s="96"/>
      <c r="B91" s="96"/>
      <c r="C91" s="96"/>
      <c r="D91" s="97"/>
      <c r="E91" s="97"/>
      <c r="F91" s="97"/>
      <c r="G91" s="98" t="str">
        <f ca="1">IF(AND(G90 = 100%, G92 = 100%), "100%", " ")</f>
        <v xml:space="preserve"> </v>
      </c>
      <c r="H91" s="82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</row>
    <row r="92" spans="1:130" x14ac:dyDescent="0.3">
      <c r="A92" s="96" t="str">
        <f ca="1">IF(OFFSET(Actions!B1,42,0)  = "","", OFFSET(Actions!B1,42,0) )</f>
        <v/>
      </c>
      <c r="B92" s="96" t="str">
        <f ca="1">IF(OFFSET(Actions!H$1,42,0) = "","", OFFSET(Actions!H$1,42,0))</f>
        <v/>
      </c>
      <c r="C92" s="96" t="str">
        <f ca="1">IF(OFFSET(Actions!C1,42,0)  = "","", OFFSET(Actions!C1,42,0) )</f>
        <v/>
      </c>
      <c r="D92" s="97" t="str">
        <f ca="1">IF(OFFSET(Actions!I$1,42,0) = 0/1/1900,"",IFERROR(DATEVALUE(MID(OFFSET(Actions!I$1,42,0), 5,8 )), OFFSET(Actions!I$1,42,0)))</f>
        <v/>
      </c>
      <c r="E92" s="97" t="str">
        <f ca="1">IF(OFFSET(Actions!J$1,42,0) = 0/1/1900,"",IFERROR(DATEVALUE(MID(OFFSET(Actions!J$1,42,0), 5,8 )), OFFSET(Actions!J$1,42,0)))</f>
        <v/>
      </c>
      <c r="F92" s="97" t="str">
        <f ca="1">IF(OFFSET(Actions!K$1,42,0) = 0/1/1900,"",IFERROR(DATEVALUE(MID(OFFSET(Actions!K$1,42,0), 5,8 )), OFFSET(Actions!K$1,42,0)))</f>
        <v/>
      </c>
      <c r="G92" s="98" t="str">
        <f ca="1">IF(OFFSET(Actions!G1,42,0)  = "","", OFFSET(Actions!G1,42,0) )</f>
        <v/>
      </c>
      <c r="H92" s="82" t="str">
        <f ca="1">IF(OFFSET(Actions!E1,42,0)  = "","", OFFSET(Actions!E1,42,0) )</f>
        <v/>
      </c>
      <c r="I92" s="87" t="str">
        <f t="shared" ref="I92:AN92" ca="1" si="154">IF($C$2=TRUE,IF($F$92="",IF(AND(OR($D$92&lt;=I$8,$D$92&lt;J$8),$E$92&gt;=I$8),$H$92,IF(OR(WEEKDAY(I$8)=1,WEEKDAY(I$8)=7),"WD"," ")),IF(AND(OR($D$92&lt;=I$8,$D$92&lt;J$8),$F$92&gt;=I$8),"C",IF(OR(WEEKDAY(I$8)=1,WEEKDAY(I$8)=7),"WD"," "))),IF(OR(WEEKDAY(I$8)=1,WEEKDAY(I$8)=7),"WD",IF($F$92="",IF(AND(OR($D$92&lt;=I$8,$D$92&lt;J$8),$E$92&gt;=I$8),$H$92," "),IF(AND(OR($D$92&lt;=I$8,$D$92&lt;J$8),$F$92&gt;=I$8),"C"," "))))</f>
        <v xml:space="preserve"> </v>
      </c>
      <c r="J92" s="87" t="str">
        <f t="shared" ca="1" si="154"/>
        <v xml:space="preserve"> </v>
      </c>
      <c r="K92" s="87" t="str">
        <f t="shared" ca="1" si="154"/>
        <v xml:space="preserve"> </v>
      </c>
      <c r="L92" s="87" t="str">
        <f t="shared" si="154"/>
        <v>WD</v>
      </c>
      <c r="M92" s="87" t="str">
        <f t="shared" si="154"/>
        <v>WD</v>
      </c>
      <c r="N92" s="87" t="str">
        <f t="shared" ca="1" si="154"/>
        <v xml:space="preserve"> </v>
      </c>
      <c r="O92" s="87" t="str">
        <f t="shared" ca="1" si="154"/>
        <v xml:space="preserve"> </v>
      </c>
      <c r="P92" s="87" t="str">
        <f t="shared" ca="1" si="154"/>
        <v xml:space="preserve"> </v>
      </c>
      <c r="Q92" s="87" t="str">
        <f t="shared" ca="1" si="154"/>
        <v xml:space="preserve"> </v>
      </c>
      <c r="R92" s="87" t="str">
        <f t="shared" ca="1" si="154"/>
        <v xml:space="preserve"> </v>
      </c>
      <c r="S92" s="87" t="str">
        <f t="shared" si="154"/>
        <v>WD</v>
      </c>
      <c r="T92" s="87" t="str">
        <f t="shared" si="154"/>
        <v>WD</v>
      </c>
      <c r="U92" s="87" t="str">
        <f t="shared" ca="1" si="154"/>
        <v xml:space="preserve"> </v>
      </c>
      <c r="V92" s="87" t="str">
        <f t="shared" ca="1" si="154"/>
        <v xml:space="preserve"> </v>
      </c>
      <c r="W92" s="87" t="str">
        <f t="shared" ca="1" si="154"/>
        <v xml:space="preserve"> </v>
      </c>
      <c r="X92" s="87" t="str">
        <f t="shared" ca="1" si="154"/>
        <v xml:space="preserve"> </v>
      </c>
      <c r="Y92" s="87" t="str">
        <f t="shared" ca="1" si="154"/>
        <v xml:space="preserve"> </v>
      </c>
      <c r="Z92" s="87" t="str">
        <f t="shared" si="154"/>
        <v>WD</v>
      </c>
      <c r="AA92" s="87" t="str">
        <f t="shared" si="154"/>
        <v>WD</v>
      </c>
      <c r="AB92" s="87" t="str">
        <f t="shared" ca="1" si="154"/>
        <v xml:space="preserve"> </v>
      </c>
      <c r="AC92" s="87" t="str">
        <f t="shared" ca="1" si="154"/>
        <v xml:space="preserve"> </v>
      </c>
      <c r="AD92" s="87" t="str">
        <f t="shared" ca="1" si="154"/>
        <v xml:space="preserve"> </v>
      </c>
      <c r="AE92" s="87" t="str">
        <f t="shared" ca="1" si="154"/>
        <v xml:space="preserve"> </v>
      </c>
      <c r="AF92" s="87" t="str">
        <f t="shared" ca="1" si="154"/>
        <v xml:space="preserve"> </v>
      </c>
      <c r="AG92" s="87" t="str">
        <f t="shared" si="154"/>
        <v>WD</v>
      </c>
      <c r="AH92" s="87" t="str">
        <f t="shared" si="154"/>
        <v>WD</v>
      </c>
      <c r="AI92" s="87" t="str">
        <f t="shared" ca="1" si="154"/>
        <v xml:space="preserve"> </v>
      </c>
      <c r="AJ92" s="87" t="str">
        <f t="shared" ca="1" si="154"/>
        <v xml:space="preserve"> </v>
      </c>
      <c r="AK92" s="87" t="str">
        <f t="shared" ca="1" si="154"/>
        <v xml:space="preserve"> </v>
      </c>
      <c r="AL92" s="87" t="str">
        <f t="shared" ca="1" si="154"/>
        <v xml:space="preserve"> </v>
      </c>
      <c r="AM92" s="87" t="str">
        <f t="shared" ca="1" si="154"/>
        <v xml:space="preserve"> </v>
      </c>
      <c r="AN92" s="87" t="str">
        <f t="shared" si="154"/>
        <v>WD</v>
      </c>
      <c r="AO92" s="87" t="str">
        <f t="shared" ref="AO92:BT92" si="155">IF($C$2=TRUE,IF($F$92="",IF(AND(OR($D$92&lt;=AO$8,$D$92&lt;AP$8),$E$92&gt;=AO$8),$H$92,IF(OR(WEEKDAY(AO$8)=1,WEEKDAY(AO$8)=7),"WD"," ")),IF(AND(OR($D$92&lt;=AO$8,$D$92&lt;AP$8),$F$92&gt;=AO$8),"C",IF(OR(WEEKDAY(AO$8)=1,WEEKDAY(AO$8)=7),"WD"," "))),IF(OR(WEEKDAY(AO$8)=1,WEEKDAY(AO$8)=7),"WD",IF($F$92="",IF(AND(OR($D$92&lt;=AO$8,$D$92&lt;AP$8),$E$92&gt;=AO$8),$H$92," "),IF(AND(OR($D$92&lt;=AO$8,$D$92&lt;AP$8),$F$92&gt;=AO$8),"C"," "))))</f>
        <v>WD</v>
      </c>
      <c r="AP92" s="87" t="str">
        <f t="shared" ca="1" si="155"/>
        <v xml:space="preserve"> </v>
      </c>
      <c r="AQ92" s="87" t="str">
        <f t="shared" ca="1" si="155"/>
        <v xml:space="preserve"> </v>
      </c>
      <c r="AR92" s="87" t="str">
        <f t="shared" ca="1" si="155"/>
        <v xml:space="preserve"> </v>
      </c>
      <c r="AS92" s="87" t="str">
        <f t="shared" ca="1" si="155"/>
        <v xml:space="preserve"> </v>
      </c>
      <c r="AT92" s="87" t="str">
        <f t="shared" ca="1" si="155"/>
        <v xml:space="preserve"> </v>
      </c>
      <c r="AU92" s="87" t="str">
        <f t="shared" si="155"/>
        <v>WD</v>
      </c>
      <c r="AV92" s="87" t="str">
        <f t="shared" si="155"/>
        <v>WD</v>
      </c>
      <c r="AW92" s="87" t="str">
        <f t="shared" ca="1" si="155"/>
        <v xml:space="preserve"> </v>
      </c>
      <c r="AX92" s="87" t="str">
        <f t="shared" ca="1" si="155"/>
        <v xml:space="preserve"> </v>
      </c>
      <c r="AY92" s="87" t="str">
        <f t="shared" ca="1" si="155"/>
        <v xml:space="preserve"> </v>
      </c>
      <c r="AZ92" s="87" t="str">
        <f t="shared" ca="1" si="155"/>
        <v xml:space="preserve"> </v>
      </c>
      <c r="BA92" s="87" t="str">
        <f t="shared" ca="1" si="155"/>
        <v xml:space="preserve"> </v>
      </c>
      <c r="BB92" s="87" t="str">
        <f t="shared" si="155"/>
        <v>WD</v>
      </c>
      <c r="BC92" s="87" t="str">
        <f t="shared" si="155"/>
        <v>WD</v>
      </c>
      <c r="BD92" s="87" t="str">
        <f t="shared" ca="1" si="155"/>
        <v xml:space="preserve"> </v>
      </c>
      <c r="BE92" s="87" t="str">
        <f t="shared" ca="1" si="155"/>
        <v xml:space="preserve"> </v>
      </c>
      <c r="BF92" s="87" t="str">
        <f t="shared" ca="1" si="155"/>
        <v xml:space="preserve"> </v>
      </c>
      <c r="BG92" s="87" t="str">
        <f t="shared" ca="1" si="155"/>
        <v xml:space="preserve"> </v>
      </c>
      <c r="BH92" s="87" t="str">
        <f t="shared" ca="1" si="155"/>
        <v xml:space="preserve"> </v>
      </c>
      <c r="BI92" s="87" t="str">
        <f t="shared" si="155"/>
        <v>WD</v>
      </c>
      <c r="BJ92" s="87" t="str">
        <f t="shared" si="155"/>
        <v>WD</v>
      </c>
      <c r="BK92" s="87" t="str">
        <f t="shared" ca="1" si="155"/>
        <v xml:space="preserve"> </v>
      </c>
      <c r="BL92" s="87" t="str">
        <f t="shared" ca="1" si="155"/>
        <v xml:space="preserve"> </v>
      </c>
      <c r="BM92" s="87" t="str">
        <f t="shared" ca="1" si="155"/>
        <v xml:space="preserve"> </v>
      </c>
      <c r="BN92" s="87" t="str">
        <f t="shared" ca="1" si="155"/>
        <v xml:space="preserve"> </v>
      </c>
      <c r="BO92" s="87" t="str">
        <f t="shared" ca="1" si="155"/>
        <v xml:space="preserve"> </v>
      </c>
      <c r="BP92" s="87" t="str">
        <f t="shared" si="155"/>
        <v>WD</v>
      </c>
      <c r="BQ92" s="87" t="str">
        <f t="shared" si="155"/>
        <v>WD</v>
      </c>
      <c r="BR92" s="87" t="str">
        <f t="shared" ca="1" si="155"/>
        <v xml:space="preserve"> </v>
      </c>
      <c r="BS92" s="87" t="str">
        <f t="shared" ca="1" si="155"/>
        <v xml:space="preserve"> </v>
      </c>
      <c r="BT92" s="87" t="str">
        <f t="shared" ca="1" si="155"/>
        <v xml:space="preserve"> </v>
      </c>
      <c r="BU92" s="87" t="str">
        <f t="shared" ref="BU92:CZ92" ca="1" si="156">IF($C$2=TRUE,IF($F$92="",IF(AND(OR($D$92&lt;=BU$8,$D$92&lt;BV$8),$E$92&gt;=BU$8),$H$92,IF(OR(WEEKDAY(BU$8)=1,WEEKDAY(BU$8)=7),"WD"," ")),IF(AND(OR($D$92&lt;=BU$8,$D$92&lt;BV$8),$F$92&gt;=BU$8),"C",IF(OR(WEEKDAY(BU$8)=1,WEEKDAY(BU$8)=7),"WD"," "))),IF(OR(WEEKDAY(BU$8)=1,WEEKDAY(BU$8)=7),"WD",IF($F$92="",IF(AND(OR($D$92&lt;=BU$8,$D$92&lt;BV$8),$E$92&gt;=BU$8),$H$92," "),IF(AND(OR($D$92&lt;=BU$8,$D$92&lt;BV$8),$F$92&gt;=BU$8),"C"," "))))</f>
        <v xml:space="preserve"> </v>
      </c>
      <c r="BV92" s="87" t="str">
        <f t="shared" ca="1" si="156"/>
        <v xml:space="preserve"> </v>
      </c>
      <c r="BW92" s="87" t="str">
        <f t="shared" si="156"/>
        <v>WD</v>
      </c>
      <c r="BX92" s="87" t="str">
        <f t="shared" si="156"/>
        <v>WD</v>
      </c>
      <c r="BY92" s="87" t="str">
        <f t="shared" ca="1" si="156"/>
        <v xml:space="preserve"> </v>
      </c>
      <c r="BZ92" s="87" t="str">
        <f t="shared" ca="1" si="156"/>
        <v xml:space="preserve"> </v>
      </c>
      <c r="CA92" s="87" t="str">
        <f t="shared" ca="1" si="156"/>
        <v xml:space="preserve"> </v>
      </c>
      <c r="CB92" s="87" t="str">
        <f t="shared" ca="1" si="156"/>
        <v xml:space="preserve"> </v>
      </c>
      <c r="CC92" s="87" t="str">
        <f t="shared" ca="1" si="156"/>
        <v xml:space="preserve"> </v>
      </c>
      <c r="CD92" s="87" t="str">
        <f t="shared" si="156"/>
        <v>WD</v>
      </c>
      <c r="CE92" s="87" t="str">
        <f t="shared" si="156"/>
        <v>WD</v>
      </c>
      <c r="CF92" s="87" t="str">
        <f t="shared" ca="1" si="156"/>
        <v xml:space="preserve"> </v>
      </c>
      <c r="CG92" s="87" t="str">
        <f t="shared" ca="1" si="156"/>
        <v xml:space="preserve"> </v>
      </c>
      <c r="CH92" s="87" t="str">
        <f t="shared" ca="1" si="156"/>
        <v xml:space="preserve"> </v>
      </c>
      <c r="CI92" s="87" t="str">
        <f t="shared" ca="1" si="156"/>
        <v xml:space="preserve"> </v>
      </c>
      <c r="CJ92" s="87" t="str">
        <f t="shared" ca="1" si="156"/>
        <v xml:space="preserve"> </v>
      </c>
      <c r="CK92" s="87" t="str">
        <f t="shared" si="156"/>
        <v>WD</v>
      </c>
      <c r="CL92" s="87" t="str">
        <f t="shared" si="156"/>
        <v>WD</v>
      </c>
      <c r="CM92" s="87" t="str">
        <f t="shared" ca="1" si="156"/>
        <v xml:space="preserve"> </v>
      </c>
      <c r="CN92" s="87" t="str">
        <f t="shared" ca="1" si="156"/>
        <v xml:space="preserve"> </v>
      </c>
      <c r="CO92" s="87" t="str">
        <f t="shared" ca="1" si="156"/>
        <v xml:space="preserve"> </v>
      </c>
      <c r="CP92" s="87" t="str">
        <f t="shared" ca="1" si="156"/>
        <v xml:space="preserve"> </v>
      </c>
      <c r="CQ92" s="87" t="str">
        <f t="shared" ca="1" si="156"/>
        <v xml:space="preserve"> </v>
      </c>
      <c r="CR92" s="87" t="str">
        <f t="shared" si="156"/>
        <v>WD</v>
      </c>
      <c r="CS92" s="87" t="str">
        <f t="shared" si="156"/>
        <v>WD</v>
      </c>
      <c r="CT92" s="87" t="str">
        <f t="shared" ca="1" si="156"/>
        <v xml:space="preserve"> </v>
      </c>
      <c r="CU92" s="87" t="str">
        <f t="shared" ca="1" si="156"/>
        <v xml:space="preserve"> </v>
      </c>
      <c r="CV92" s="87" t="str">
        <f t="shared" ca="1" si="156"/>
        <v xml:space="preserve"> </v>
      </c>
      <c r="CW92" s="87" t="str">
        <f t="shared" ca="1" si="156"/>
        <v xml:space="preserve"> </v>
      </c>
      <c r="CX92" s="87" t="str">
        <f t="shared" ca="1" si="156"/>
        <v xml:space="preserve"> </v>
      </c>
      <c r="CY92" s="87" t="str">
        <f t="shared" si="156"/>
        <v>WD</v>
      </c>
      <c r="CZ92" s="87" t="str">
        <f t="shared" si="156"/>
        <v>WD</v>
      </c>
      <c r="DA92" s="87" t="str">
        <f t="shared" ref="DA92:DZ92" ca="1" si="157">IF($C$2=TRUE,IF($F$92="",IF(AND(OR($D$92&lt;=DA$8,$D$92&lt;DB$8),$E$92&gt;=DA$8),$H$92,IF(OR(WEEKDAY(DA$8)=1,WEEKDAY(DA$8)=7),"WD"," ")),IF(AND(OR($D$92&lt;=DA$8,$D$92&lt;DB$8),$F$92&gt;=DA$8),"C",IF(OR(WEEKDAY(DA$8)=1,WEEKDAY(DA$8)=7),"WD"," "))),IF(OR(WEEKDAY(DA$8)=1,WEEKDAY(DA$8)=7),"WD",IF($F$92="",IF(AND(OR($D$92&lt;=DA$8,$D$92&lt;DB$8),$E$92&gt;=DA$8),$H$92," "),IF(AND(OR($D$92&lt;=DA$8,$D$92&lt;DB$8),$F$92&gt;=DA$8),"C"," "))))</f>
        <v xml:space="preserve"> </v>
      </c>
      <c r="DB92" s="87" t="str">
        <f t="shared" ca="1" si="157"/>
        <v xml:space="preserve"> </v>
      </c>
      <c r="DC92" s="87" t="str">
        <f t="shared" ca="1" si="157"/>
        <v xml:space="preserve"> </v>
      </c>
      <c r="DD92" s="87" t="str">
        <f t="shared" ca="1" si="157"/>
        <v xml:space="preserve"> </v>
      </c>
      <c r="DE92" s="87" t="str">
        <f t="shared" ca="1" si="157"/>
        <v xml:space="preserve"> </v>
      </c>
      <c r="DF92" s="87" t="str">
        <f t="shared" si="157"/>
        <v>WD</v>
      </c>
      <c r="DG92" s="87" t="str">
        <f t="shared" si="157"/>
        <v>WD</v>
      </c>
      <c r="DH92" s="87" t="str">
        <f t="shared" ca="1" si="157"/>
        <v xml:space="preserve"> </v>
      </c>
      <c r="DI92" s="87" t="str">
        <f t="shared" ca="1" si="157"/>
        <v xml:space="preserve"> </v>
      </c>
      <c r="DJ92" s="87" t="str">
        <f t="shared" ca="1" si="157"/>
        <v xml:space="preserve"> </v>
      </c>
      <c r="DK92" s="87" t="str">
        <f t="shared" ca="1" si="157"/>
        <v xml:space="preserve"> </v>
      </c>
      <c r="DL92" s="87" t="str">
        <f t="shared" ca="1" si="157"/>
        <v xml:space="preserve"> </v>
      </c>
      <c r="DM92" s="87" t="str">
        <f t="shared" si="157"/>
        <v>WD</v>
      </c>
      <c r="DN92" s="87" t="str">
        <f t="shared" si="157"/>
        <v>WD</v>
      </c>
      <c r="DO92" s="87" t="str">
        <f t="shared" ca="1" si="157"/>
        <v xml:space="preserve"> </v>
      </c>
      <c r="DP92" s="87" t="str">
        <f t="shared" ca="1" si="157"/>
        <v xml:space="preserve"> </v>
      </c>
      <c r="DQ92" s="87" t="str">
        <f t="shared" ca="1" si="157"/>
        <v xml:space="preserve"> </v>
      </c>
      <c r="DR92" s="87" t="str">
        <f t="shared" ca="1" si="157"/>
        <v xml:space="preserve"> </v>
      </c>
      <c r="DS92" s="87" t="str">
        <f t="shared" ca="1" si="157"/>
        <v xml:space="preserve"> </v>
      </c>
      <c r="DT92" s="87" t="str">
        <f t="shared" si="157"/>
        <v>WD</v>
      </c>
      <c r="DU92" s="87" t="str">
        <f t="shared" si="157"/>
        <v>WD</v>
      </c>
      <c r="DV92" s="87" t="str">
        <f t="shared" ca="1" si="157"/>
        <v xml:space="preserve"> </v>
      </c>
      <c r="DW92" s="87" t="str">
        <f t="shared" ca="1" si="157"/>
        <v xml:space="preserve"> </v>
      </c>
      <c r="DX92" s="87" t="str">
        <f t="shared" ca="1" si="157"/>
        <v xml:space="preserve"> </v>
      </c>
      <c r="DY92" s="87" t="str">
        <f t="shared" ca="1" si="157"/>
        <v xml:space="preserve"> </v>
      </c>
      <c r="DZ92" s="87" t="str">
        <f t="shared" ca="1" si="157"/>
        <v xml:space="preserve"> </v>
      </c>
    </row>
    <row r="93" spans="1:130" s="74" customFormat="1" ht="1.2" customHeight="1" x14ac:dyDescent="0.3">
      <c r="A93" s="96"/>
      <c r="B93" s="96"/>
      <c r="C93" s="96"/>
      <c r="D93" s="97"/>
      <c r="E93" s="97"/>
      <c r="F93" s="97"/>
      <c r="G93" s="98" t="str">
        <f ca="1">IF(AND(G92 = 100%, G94 = 100%), "100%", " ")</f>
        <v xml:space="preserve"> </v>
      </c>
      <c r="H93" s="82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</row>
    <row r="94" spans="1:130" x14ac:dyDescent="0.3">
      <c r="A94" s="96" t="str">
        <f ca="1">IF(OFFSET(Actions!B1,43,0)  = "","", OFFSET(Actions!B1,43,0) )</f>
        <v/>
      </c>
      <c r="B94" s="96" t="str">
        <f ca="1">IF(OFFSET(Actions!H$1,43,0) = "","", OFFSET(Actions!H$1,43,0))</f>
        <v/>
      </c>
      <c r="C94" s="96" t="str">
        <f ca="1">IF(OFFSET(Actions!C1,43,0)  = "","", OFFSET(Actions!C1,43,0) )</f>
        <v/>
      </c>
      <c r="D94" s="97" t="str">
        <f ca="1">IF(OFFSET(Actions!I$1,43,0) = 0/1/1900,"",IFERROR(DATEVALUE(MID(OFFSET(Actions!I$1,43,0), 5,8 )), OFFSET(Actions!I$1,43,0)))</f>
        <v/>
      </c>
      <c r="E94" s="97" t="str">
        <f ca="1">IF(OFFSET(Actions!J$1,43,0) = 0/1/1900,"",IFERROR(DATEVALUE(MID(OFFSET(Actions!J$1,43,0), 5,8 )), OFFSET(Actions!J$1,43,0)))</f>
        <v/>
      </c>
      <c r="F94" s="97" t="str">
        <f ca="1">IF(OFFSET(Actions!K$1,43,0) = 0/1/1900,"",IFERROR(DATEVALUE(MID(OFFSET(Actions!K$1,43,0), 5,8 )), OFFSET(Actions!K$1,43,0)))</f>
        <v/>
      </c>
      <c r="G94" s="98" t="str">
        <f ca="1">IF(OFFSET(Actions!G1,43,0)  = "","", OFFSET(Actions!G1,43,0) )</f>
        <v/>
      </c>
      <c r="H94" s="82" t="str">
        <f ca="1">IF(OFFSET(Actions!E1,43,0)  = "","", OFFSET(Actions!E1,43,0) )</f>
        <v/>
      </c>
      <c r="I94" s="87" t="str">
        <f t="shared" ref="I94:AN94" ca="1" si="158">IF($C$2=TRUE,IF($F$94="",IF(AND(OR($D$94&lt;=I$8,$D$94&lt;J$8),$E$94&gt;=I$8),$H$94,IF(OR(WEEKDAY(I$8)=1,WEEKDAY(I$8)=7),"WD"," ")),IF(AND(OR($D$94&lt;=I$8,$D$94&lt;J$8),$F$94&gt;=I$8),"C",IF(OR(WEEKDAY(I$8)=1,WEEKDAY(I$8)=7),"WD"," "))),IF(OR(WEEKDAY(I$8)=1,WEEKDAY(I$8)=7),"WD",IF($F$94="",IF(AND(OR($D$94&lt;=I$8,$D$94&lt;J$8),$E$94&gt;=I$8),$H$94," "),IF(AND(OR($D$94&lt;=I$8,$D$94&lt;J$8),$F$94&gt;=I$8),"C"," "))))</f>
        <v xml:space="preserve"> </v>
      </c>
      <c r="J94" s="87" t="str">
        <f t="shared" ca="1" si="158"/>
        <v xml:space="preserve"> </v>
      </c>
      <c r="K94" s="87" t="str">
        <f t="shared" ca="1" si="158"/>
        <v xml:space="preserve"> </v>
      </c>
      <c r="L94" s="87" t="str">
        <f t="shared" si="158"/>
        <v>WD</v>
      </c>
      <c r="M94" s="87" t="str">
        <f t="shared" si="158"/>
        <v>WD</v>
      </c>
      <c r="N94" s="87" t="str">
        <f t="shared" ca="1" si="158"/>
        <v xml:space="preserve"> </v>
      </c>
      <c r="O94" s="87" t="str">
        <f t="shared" ca="1" si="158"/>
        <v xml:space="preserve"> </v>
      </c>
      <c r="P94" s="87" t="str">
        <f t="shared" ca="1" si="158"/>
        <v xml:space="preserve"> </v>
      </c>
      <c r="Q94" s="87" t="str">
        <f t="shared" ca="1" si="158"/>
        <v xml:space="preserve"> </v>
      </c>
      <c r="R94" s="87" t="str">
        <f t="shared" ca="1" si="158"/>
        <v xml:space="preserve"> </v>
      </c>
      <c r="S94" s="87" t="str">
        <f t="shared" si="158"/>
        <v>WD</v>
      </c>
      <c r="T94" s="87" t="str">
        <f t="shared" si="158"/>
        <v>WD</v>
      </c>
      <c r="U94" s="87" t="str">
        <f t="shared" ca="1" si="158"/>
        <v xml:space="preserve"> </v>
      </c>
      <c r="V94" s="87" t="str">
        <f t="shared" ca="1" si="158"/>
        <v xml:space="preserve"> </v>
      </c>
      <c r="W94" s="87" t="str">
        <f t="shared" ca="1" si="158"/>
        <v xml:space="preserve"> </v>
      </c>
      <c r="X94" s="87" t="str">
        <f t="shared" ca="1" si="158"/>
        <v xml:space="preserve"> </v>
      </c>
      <c r="Y94" s="87" t="str">
        <f t="shared" ca="1" si="158"/>
        <v xml:space="preserve"> </v>
      </c>
      <c r="Z94" s="87" t="str">
        <f t="shared" si="158"/>
        <v>WD</v>
      </c>
      <c r="AA94" s="87" t="str">
        <f t="shared" si="158"/>
        <v>WD</v>
      </c>
      <c r="AB94" s="87" t="str">
        <f t="shared" ca="1" si="158"/>
        <v xml:space="preserve"> </v>
      </c>
      <c r="AC94" s="87" t="str">
        <f t="shared" ca="1" si="158"/>
        <v xml:space="preserve"> </v>
      </c>
      <c r="AD94" s="87" t="str">
        <f t="shared" ca="1" si="158"/>
        <v xml:space="preserve"> </v>
      </c>
      <c r="AE94" s="87" t="str">
        <f t="shared" ca="1" si="158"/>
        <v xml:space="preserve"> </v>
      </c>
      <c r="AF94" s="87" t="str">
        <f t="shared" ca="1" si="158"/>
        <v xml:space="preserve"> </v>
      </c>
      <c r="AG94" s="87" t="str">
        <f t="shared" si="158"/>
        <v>WD</v>
      </c>
      <c r="AH94" s="87" t="str">
        <f t="shared" si="158"/>
        <v>WD</v>
      </c>
      <c r="AI94" s="87" t="str">
        <f t="shared" ca="1" si="158"/>
        <v xml:space="preserve"> </v>
      </c>
      <c r="AJ94" s="87" t="str">
        <f t="shared" ca="1" si="158"/>
        <v xml:space="preserve"> </v>
      </c>
      <c r="AK94" s="87" t="str">
        <f t="shared" ca="1" si="158"/>
        <v xml:space="preserve"> </v>
      </c>
      <c r="AL94" s="87" t="str">
        <f t="shared" ca="1" si="158"/>
        <v xml:space="preserve"> </v>
      </c>
      <c r="AM94" s="87" t="str">
        <f t="shared" ca="1" si="158"/>
        <v xml:space="preserve"> </v>
      </c>
      <c r="AN94" s="87" t="str">
        <f t="shared" si="158"/>
        <v>WD</v>
      </c>
      <c r="AO94" s="87" t="str">
        <f t="shared" ref="AO94:BT94" si="159">IF($C$2=TRUE,IF($F$94="",IF(AND(OR($D$94&lt;=AO$8,$D$94&lt;AP$8),$E$94&gt;=AO$8),$H$94,IF(OR(WEEKDAY(AO$8)=1,WEEKDAY(AO$8)=7),"WD"," ")),IF(AND(OR($D$94&lt;=AO$8,$D$94&lt;AP$8),$F$94&gt;=AO$8),"C",IF(OR(WEEKDAY(AO$8)=1,WEEKDAY(AO$8)=7),"WD"," "))),IF(OR(WEEKDAY(AO$8)=1,WEEKDAY(AO$8)=7),"WD",IF($F$94="",IF(AND(OR($D$94&lt;=AO$8,$D$94&lt;AP$8),$E$94&gt;=AO$8),$H$94," "),IF(AND(OR($D$94&lt;=AO$8,$D$94&lt;AP$8),$F$94&gt;=AO$8),"C"," "))))</f>
        <v>WD</v>
      </c>
      <c r="AP94" s="87" t="str">
        <f t="shared" ca="1" si="159"/>
        <v xml:space="preserve"> </v>
      </c>
      <c r="AQ94" s="87" t="str">
        <f t="shared" ca="1" si="159"/>
        <v xml:space="preserve"> </v>
      </c>
      <c r="AR94" s="87" t="str">
        <f t="shared" ca="1" si="159"/>
        <v xml:space="preserve"> </v>
      </c>
      <c r="AS94" s="87" t="str">
        <f t="shared" ca="1" si="159"/>
        <v xml:space="preserve"> </v>
      </c>
      <c r="AT94" s="87" t="str">
        <f t="shared" ca="1" si="159"/>
        <v xml:space="preserve"> </v>
      </c>
      <c r="AU94" s="87" t="str">
        <f t="shared" si="159"/>
        <v>WD</v>
      </c>
      <c r="AV94" s="87" t="str">
        <f t="shared" si="159"/>
        <v>WD</v>
      </c>
      <c r="AW94" s="87" t="str">
        <f t="shared" ca="1" si="159"/>
        <v xml:space="preserve"> </v>
      </c>
      <c r="AX94" s="87" t="str">
        <f t="shared" ca="1" si="159"/>
        <v xml:space="preserve"> </v>
      </c>
      <c r="AY94" s="87" t="str">
        <f t="shared" ca="1" si="159"/>
        <v xml:space="preserve"> </v>
      </c>
      <c r="AZ94" s="87" t="str">
        <f t="shared" ca="1" si="159"/>
        <v xml:space="preserve"> </v>
      </c>
      <c r="BA94" s="87" t="str">
        <f t="shared" ca="1" si="159"/>
        <v xml:space="preserve"> </v>
      </c>
      <c r="BB94" s="87" t="str">
        <f t="shared" si="159"/>
        <v>WD</v>
      </c>
      <c r="BC94" s="87" t="str">
        <f t="shared" si="159"/>
        <v>WD</v>
      </c>
      <c r="BD94" s="87" t="str">
        <f t="shared" ca="1" si="159"/>
        <v xml:space="preserve"> </v>
      </c>
      <c r="BE94" s="87" t="str">
        <f t="shared" ca="1" si="159"/>
        <v xml:space="preserve"> </v>
      </c>
      <c r="BF94" s="87" t="str">
        <f t="shared" ca="1" si="159"/>
        <v xml:space="preserve"> </v>
      </c>
      <c r="BG94" s="87" t="str">
        <f t="shared" ca="1" si="159"/>
        <v xml:space="preserve"> </v>
      </c>
      <c r="BH94" s="87" t="str">
        <f t="shared" ca="1" si="159"/>
        <v xml:space="preserve"> </v>
      </c>
      <c r="BI94" s="87" t="str">
        <f t="shared" si="159"/>
        <v>WD</v>
      </c>
      <c r="BJ94" s="87" t="str">
        <f t="shared" si="159"/>
        <v>WD</v>
      </c>
      <c r="BK94" s="87" t="str">
        <f t="shared" ca="1" si="159"/>
        <v xml:space="preserve"> </v>
      </c>
      <c r="BL94" s="87" t="str">
        <f t="shared" ca="1" si="159"/>
        <v xml:space="preserve"> </v>
      </c>
      <c r="BM94" s="87" t="str">
        <f t="shared" ca="1" si="159"/>
        <v xml:space="preserve"> </v>
      </c>
      <c r="BN94" s="87" t="str">
        <f t="shared" ca="1" si="159"/>
        <v xml:space="preserve"> </v>
      </c>
      <c r="BO94" s="87" t="str">
        <f t="shared" ca="1" si="159"/>
        <v xml:space="preserve"> </v>
      </c>
      <c r="BP94" s="87" t="str">
        <f t="shared" si="159"/>
        <v>WD</v>
      </c>
      <c r="BQ94" s="87" t="str">
        <f t="shared" si="159"/>
        <v>WD</v>
      </c>
      <c r="BR94" s="87" t="str">
        <f t="shared" ca="1" si="159"/>
        <v xml:space="preserve"> </v>
      </c>
      <c r="BS94" s="87" t="str">
        <f t="shared" ca="1" si="159"/>
        <v xml:space="preserve"> </v>
      </c>
      <c r="BT94" s="87" t="str">
        <f t="shared" ca="1" si="159"/>
        <v xml:space="preserve"> </v>
      </c>
      <c r="BU94" s="87" t="str">
        <f t="shared" ref="BU94:CZ94" ca="1" si="160">IF($C$2=TRUE,IF($F$94="",IF(AND(OR($D$94&lt;=BU$8,$D$94&lt;BV$8),$E$94&gt;=BU$8),$H$94,IF(OR(WEEKDAY(BU$8)=1,WEEKDAY(BU$8)=7),"WD"," ")),IF(AND(OR($D$94&lt;=BU$8,$D$94&lt;BV$8),$F$94&gt;=BU$8),"C",IF(OR(WEEKDAY(BU$8)=1,WEEKDAY(BU$8)=7),"WD"," "))),IF(OR(WEEKDAY(BU$8)=1,WEEKDAY(BU$8)=7),"WD",IF($F$94="",IF(AND(OR($D$94&lt;=BU$8,$D$94&lt;BV$8),$E$94&gt;=BU$8),$H$94," "),IF(AND(OR($D$94&lt;=BU$8,$D$94&lt;BV$8),$F$94&gt;=BU$8),"C"," "))))</f>
        <v xml:space="preserve"> </v>
      </c>
      <c r="BV94" s="87" t="str">
        <f t="shared" ca="1" si="160"/>
        <v xml:space="preserve"> </v>
      </c>
      <c r="BW94" s="87" t="str">
        <f t="shared" si="160"/>
        <v>WD</v>
      </c>
      <c r="BX94" s="87" t="str">
        <f t="shared" si="160"/>
        <v>WD</v>
      </c>
      <c r="BY94" s="87" t="str">
        <f t="shared" ca="1" si="160"/>
        <v xml:space="preserve"> </v>
      </c>
      <c r="BZ94" s="87" t="str">
        <f t="shared" ca="1" si="160"/>
        <v xml:space="preserve"> </v>
      </c>
      <c r="CA94" s="87" t="str">
        <f t="shared" ca="1" si="160"/>
        <v xml:space="preserve"> </v>
      </c>
      <c r="CB94" s="87" t="str">
        <f t="shared" ca="1" si="160"/>
        <v xml:space="preserve"> </v>
      </c>
      <c r="CC94" s="87" t="str">
        <f t="shared" ca="1" si="160"/>
        <v xml:space="preserve"> </v>
      </c>
      <c r="CD94" s="87" t="str">
        <f t="shared" si="160"/>
        <v>WD</v>
      </c>
      <c r="CE94" s="87" t="str">
        <f t="shared" si="160"/>
        <v>WD</v>
      </c>
      <c r="CF94" s="87" t="str">
        <f t="shared" ca="1" si="160"/>
        <v xml:space="preserve"> </v>
      </c>
      <c r="CG94" s="87" t="str">
        <f t="shared" ca="1" si="160"/>
        <v xml:space="preserve"> </v>
      </c>
      <c r="CH94" s="87" t="str">
        <f t="shared" ca="1" si="160"/>
        <v xml:space="preserve"> </v>
      </c>
      <c r="CI94" s="87" t="str">
        <f t="shared" ca="1" si="160"/>
        <v xml:space="preserve"> </v>
      </c>
      <c r="CJ94" s="87" t="str">
        <f t="shared" ca="1" si="160"/>
        <v xml:space="preserve"> </v>
      </c>
      <c r="CK94" s="87" t="str">
        <f t="shared" si="160"/>
        <v>WD</v>
      </c>
      <c r="CL94" s="87" t="str">
        <f t="shared" si="160"/>
        <v>WD</v>
      </c>
      <c r="CM94" s="87" t="str">
        <f t="shared" ca="1" si="160"/>
        <v xml:space="preserve"> </v>
      </c>
      <c r="CN94" s="87" t="str">
        <f t="shared" ca="1" si="160"/>
        <v xml:space="preserve"> </v>
      </c>
      <c r="CO94" s="87" t="str">
        <f t="shared" ca="1" si="160"/>
        <v xml:space="preserve"> </v>
      </c>
      <c r="CP94" s="87" t="str">
        <f t="shared" ca="1" si="160"/>
        <v xml:space="preserve"> </v>
      </c>
      <c r="CQ94" s="87" t="str">
        <f t="shared" ca="1" si="160"/>
        <v xml:space="preserve"> </v>
      </c>
      <c r="CR94" s="87" t="str">
        <f t="shared" si="160"/>
        <v>WD</v>
      </c>
      <c r="CS94" s="87" t="str">
        <f t="shared" si="160"/>
        <v>WD</v>
      </c>
      <c r="CT94" s="87" t="str">
        <f t="shared" ca="1" si="160"/>
        <v xml:space="preserve"> </v>
      </c>
      <c r="CU94" s="87" t="str">
        <f t="shared" ca="1" si="160"/>
        <v xml:space="preserve"> </v>
      </c>
      <c r="CV94" s="87" t="str">
        <f t="shared" ca="1" si="160"/>
        <v xml:space="preserve"> </v>
      </c>
      <c r="CW94" s="87" t="str">
        <f t="shared" ca="1" si="160"/>
        <v xml:space="preserve"> </v>
      </c>
      <c r="CX94" s="87" t="str">
        <f t="shared" ca="1" si="160"/>
        <v xml:space="preserve"> </v>
      </c>
      <c r="CY94" s="87" t="str">
        <f t="shared" si="160"/>
        <v>WD</v>
      </c>
      <c r="CZ94" s="87" t="str">
        <f t="shared" si="160"/>
        <v>WD</v>
      </c>
      <c r="DA94" s="87" t="str">
        <f t="shared" ref="DA94:DZ94" ca="1" si="161">IF($C$2=TRUE,IF($F$94="",IF(AND(OR($D$94&lt;=DA$8,$D$94&lt;DB$8),$E$94&gt;=DA$8),$H$94,IF(OR(WEEKDAY(DA$8)=1,WEEKDAY(DA$8)=7),"WD"," ")),IF(AND(OR($D$94&lt;=DA$8,$D$94&lt;DB$8),$F$94&gt;=DA$8),"C",IF(OR(WEEKDAY(DA$8)=1,WEEKDAY(DA$8)=7),"WD"," "))),IF(OR(WEEKDAY(DA$8)=1,WEEKDAY(DA$8)=7),"WD",IF($F$94="",IF(AND(OR($D$94&lt;=DA$8,$D$94&lt;DB$8),$E$94&gt;=DA$8),$H$94," "),IF(AND(OR($D$94&lt;=DA$8,$D$94&lt;DB$8),$F$94&gt;=DA$8),"C"," "))))</f>
        <v xml:space="preserve"> </v>
      </c>
      <c r="DB94" s="87" t="str">
        <f t="shared" ca="1" si="161"/>
        <v xml:space="preserve"> </v>
      </c>
      <c r="DC94" s="87" t="str">
        <f t="shared" ca="1" si="161"/>
        <v xml:space="preserve"> </v>
      </c>
      <c r="DD94" s="87" t="str">
        <f t="shared" ca="1" si="161"/>
        <v xml:space="preserve"> </v>
      </c>
      <c r="DE94" s="87" t="str">
        <f t="shared" ca="1" si="161"/>
        <v xml:space="preserve"> </v>
      </c>
      <c r="DF94" s="87" t="str">
        <f t="shared" si="161"/>
        <v>WD</v>
      </c>
      <c r="DG94" s="87" t="str">
        <f t="shared" si="161"/>
        <v>WD</v>
      </c>
      <c r="DH94" s="87" t="str">
        <f t="shared" ca="1" si="161"/>
        <v xml:space="preserve"> </v>
      </c>
      <c r="DI94" s="87" t="str">
        <f t="shared" ca="1" si="161"/>
        <v xml:space="preserve"> </v>
      </c>
      <c r="DJ94" s="87" t="str">
        <f t="shared" ca="1" si="161"/>
        <v xml:space="preserve"> </v>
      </c>
      <c r="DK94" s="87" t="str">
        <f t="shared" ca="1" si="161"/>
        <v xml:space="preserve"> </v>
      </c>
      <c r="DL94" s="87" t="str">
        <f t="shared" ca="1" si="161"/>
        <v xml:space="preserve"> </v>
      </c>
      <c r="DM94" s="87" t="str">
        <f t="shared" si="161"/>
        <v>WD</v>
      </c>
      <c r="DN94" s="87" t="str">
        <f t="shared" si="161"/>
        <v>WD</v>
      </c>
      <c r="DO94" s="87" t="str">
        <f t="shared" ca="1" si="161"/>
        <v xml:space="preserve"> </v>
      </c>
      <c r="DP94" s="87" t="str">
        <f t="shared" ca="1" si="161"/>
        <v xml:space="preserve"> </v>
      </c>
      <c r="DQ94" s="87" t="str">
        <f t="shared" ca="1" si="161"/>
        <v xml:space="preserve"> </v>
      </c>
      <c r="DR94" s="87" t="str">
        <f t="shared" ca="1" si="161"/>
        <v xml:space="preserve"> </v>
      </c>
      <c r="DS94" s="87" t="str">
        <f t="shared" ca="1" si="161"/>
        <v xml:space="preserve"> </v>
      </c>
      <c r="DT94" s="87" t="str">
        <f t="shared" si="161"/>
        <v>WD</v>
      </c>
      <c r="DU94" s="87" t="str">
        <f t="shared" si="161"/>
        <v>WD</v>
      </c>
      <c r="DV94" s="87" t="str">
        <f t="shared" ca="1" si="161"/>
        <v xml:space="preserve"> </v>
      </c>
      <c r="DW94" s="87" t="str">
        <f t="shared" ca="1" si="161"/>
        <v xml:space="preserve"> </v>
      </c>
      <c r="DX94" s="87" t="str">
        <f t="shared" ca="1" si="161"/>
        <v xml:space="preserve"> </v>
      </c>
      <c r="DY94" s="87" t="str">
        <f t="shared" ca="1" si="161"/>
        <v xml:space="preserve"> </v>
      </c>
      <c r="DZ94" s="87" t="str">
        <f t="shared" ca="1" si="161"/>
        <v xml:space="preserve"> </v>
      </c>
    </row>
    <row r="95" spans="1:130" s="74" customFormat="1" ht="1.2" customHeight="1" x14ac:dyDescent="0.3">
      <c r="A95" s="96"/>
      <c r="B95" s="96"/>
      <c r="C95" s="96"/>
      <c r="D95" s="97"/>
      <c r="E95" s="97"/>
      <c r="F95" s="97"/>
      <c r="G95" s="98" t="str">
        <f ca="1">IF(AND(G94 = 100%, G96 = 100%), "100%", " ")</f>
        <v xml:space="preserve"> </v>
      </c>
      <c r="H95" s="82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</row>
    <row r="96" spans="1:130" x14ac:dyDescent="0.3">
      <c r="A96" s="96" t="str">
        <f ca="1">IF(OFFSET(Actions!B1,44,0)  = "","", OFFSET(Actions!B1,44,0) )</f>
        <v/>
      </c>
      <c r="B96" s="96" t="str">
        <f ca="1">IF(OFFSET(Actions!H$1,44,0) = "","", OFFSET(Actions!H$1,44,0))</f>
        <v/>
      </c>
      <c r="C96" s="96" t="str">
        <f ca="1">IF(OFFSET(Actions!C1,44,0)  = "","", OFFSET(Actions!C1,44,0) )</f>
        <v/>
      </c>
      <c r="D96" s="97" t="str">
        <f ca="1">IF(OFFSET(Actions!I$1,44,0) = 0/1/1900,"",IFERROR(DATEVALUE(MID(OFFSET(Actions!I$1,44,0), 5,8 )), OFFSET(Actions!I$1,44,0)))</f>
        <v/>
      </c>
      <c r="E96" s="97" t="str">
        <f ca="1">IF(OFFSET(Actions!J$1,44,0) = 0/1/1900,"",IFERROR(DATEVALUE(MID(OFFSET(Actions!J$1,44,0), 5,8 )), OFFSET(Actions!J$1,44,0)))</f>
        <v/>
      </c>
      <c r="F96" s="97" t="str">
        <f ca="1">IF(OFFSET(Actions!K$1,44,0) = 0/1/1900,"",IFERROR(DATEVALUE(MID(OFFSET(Actions!K$1,44,0), 5,8 )), OFFSET(Actions!K$1,44,0)))</f>
        <v/>
      </c>
      <c r="G96" s="98" t="str">
        <f ca="1">IF(OFFSET(Actions!G1,44,0)  = "","", OFFSET(Actions!G1,44,0) )</f>
        <v/>
      </c>
      <c r="H96" s="82" t="str">
        <f ca="1">IF(OFFSET(Actions!E1,44,0)  = "","", OFFSET(Actions!E1,44,0) )</f>
        <v/>
      </c>
      <c r="I96" s="87" t="str">
        <f t="shared" ref="I96:AN96" ca="1" si="162">IF($C$2=TRUE,IF($F$96="",IF(AND(OR($D$96&lt;=I$8,$D$96&lt;J$8),$E$96&gt;=I$8),$H$96,IF(OR(WEEKDAY(I$8)=1,WEEKDAY(I$8)=7),"WD"," ")),IF(AND(OR($D$96&lt;=I$8,$D$96&lt;J$8),$F$96&gt;=I$8),"C",IF(OR(WEEKDAY(I$8)=1,WEEKDAY(I$8)=7),"WD"," "))),IF(OR(WEEKDAY(I$8)=1,WEEKDAY(I$8)=7),"WD",IF($F$96="",IF(AND(OR($D$96&lt;=I$8,$D$96&lt;J$8),$E$96&gt;=I$8),$H$96," "),IF(AND(OR($D$96&lt;=I$8,$D$96&lt;J$8),$F$96&gt;=I$8),"C"," "))))</f>
        <v xml:space="preserve"> </v>
      </c>
      <c r="J96" s="87" t="str">
        <f t="shared" ca="1" si="162"/>
        <v xml:space="preserve"> </v>
      </c>
      <c r="K96" s="87" t="str">
        <f t="shared" ca="1" si="162"/>
        <v xml:space="preserve"> </v>
      </c>
      <c r="L96" s="87" t="str">
        <f t="shared" si="162"/>
        <v>WD</v>
      </c>
      <c r="M96" s="87" t="str">
        <f t="shared" si="162"/>
        <v>WD</v>
      </c>
      <c r="N96" s="87" t="str">
        <f t="shared" ca="1" si="162"/>
        <v xml:space="preserve"> </v>
      </c>
      <c r="O96" s="87" t="str">
        <f t="shared" ca="1" si="162"/>
        <v xml:space="preserve"> </v>
      </c>
      <c r="P96" s="87" t="str">
        <f t="shared" ca="1" si="162"/>
        <v xml:space="preserve"> </v>
      </c>
      <c r="Q96" s="87" t="str">
        <f t="shared" ca="1" si="162"/>
        <v xml:space="preserve"> </v>
      </c>
      <c r="R96" s="87" t="str">
        <f t="shared" ca="1" si="162"/>
        <v xml:space="preserve"> </v>
      </c>
      <c r="S96" s="87" t="str">
        <f t="shared" si="162"/>
        <v>WD</v>
      </c>
      <c r="T96" s="87" t="str">
        <f t="shared" si="162"/>
        <v>WD</v>
      </c>
      <c r="U96" s="87" t="str">
        <f t="shared" ca="1" si="162"/>
        <v xml:space="preserve"> </v>
      </c>
      <c r="V96" s="87" t="str">
        <f t="shared" ca="1" si="162"/>
        <v xml:space="preserve"> </v>
      </c>
      <c r="W96" s="87" t="str">
        <f t="shared" ca="1" si="162"/>
        <v xml:space="preserve"> </v>
      </c>
      <c r="X96" s="87" t="str">
        <f t="shared" ca="1" si="162"/>
        <v xml:space="preserve"> </v>
      </c>
      <c r="Y96" s="87" t="str">
        <f t="shared" ca="1" si="162"/>
        <v xml:space="preserve"> </v>
      </c>
      <c r="Z96" s="87" t="str">
        <f t="shared" si="162"/>
        <v>WD</v>
      </c>
      <c r="AA96" s="87" t="str">
        <f t="shared" si="162"/>
        <v>WD</v>
      </c>
      <c r="AB96" s="87" t="str">
        <f t="shared" ca="1" si="162"/>
        <v xml:space="preserve"> </v>
      </c>
      <c r="AC96" s="87" t="str">
        <f t="shared" ca="1" si="162"/>
        <v xml:space="preserve"> </v>
      </c>
      <c r="AD96" s="87" t="str">
        <f t="shared" ca="1" si="162"/>
        <v xml:space="preserve"> </v>
      </c>
      <c r="AE96" s="87" t="str">
        <f t="shared" ca="1" si="162"/>
        <v xml:space="preserve"> </v>
      </c>
      <c r="AF96" s="87" t="str">
        <f t="shared" ca="1" si="162"/>
        <v xml:space="preserve"> </v>
      </c>
      <c r="AG96" s="87" t="str">
        <f t="shared" si="162"/>
        <v>WD</v>
      </c>
      <c r="AH96" s="87" t="str">
        <f t="shared" si="162"/>
        <v>WD</v>
      </c>
      <c r="AI96" s="87" t="str">
        <f t="shared" ca="1" si="162"/>
        <v xml:space="preserve"> </v>
      </c>
      <c r="AJ96" s="87" t="str">
        <f t="shared" ca="1" si="162"/>
        <v xml:space="preserve"> </v>
      </c>
      <c r="AK96" s="87" t="str">
        <f t="shared" ca="1" si="162"/>
        <v xml:space="preserve"> </v>
      </c>
      <c r="AL96" s="87" t="str">
        <f t="shared" ca="1" si="162"/>
        <v xml:space="preserve"> </v>
      </c>
      <c r="AM96" s="87" t="str">
        <f t="shared" ca="1" si="162"/>
        <v xml:space="preserve"> </v>
      </c>
      <c r="AN96" s="87" t="str">
        <f t="shared" si="162"/>
        <v>WD</v>
      </c>
      <c r="AO96" s="87" t="str">
        <f t="shared" ref="AO96:BT96" si="163">IF($C$2=TRUE,IF($F$96="",IF(AND(OR($D$96&lt;=AO$8,$D$96&lt;AP$8),$E$96&gt;=AO$8),$H$96,IF(OR(WEEKDAY(AO$8)=1,WEEKDAY(AO$8)=7),"WD"," ")),IF(AND(OR($D$96&lt;=AO$8,$D$96&lt;AP$8),$F$96&gt;=AO$8),"C",IF(OR(WEEKDAY(AO$8)=1,WEEKDAY(AO$8)=7),"WD"," "))),IF(OR(WEEKDAY(AO$8)=1,WEEKDAY(AO$8)=7),"WD",IF($F$96="",IF(AND(OR($D$96&lt;=AO$8,$D$96&lt;AP$8),$E$96&gt;=AO$8),$H$96," "),IF(AND(OR($D$96&lt;=AO$8,$D$96&lt;AP$8),$F$96&gt;=AO$8),"C"," "))))</f>
        <v>WD</v>
      </c>
      <c r="AP96" s="87" t="str">
        <f t="shared" ca="1" si="163"/>
        <v xml:space="preserve"> </v>
      </c>
      <c r="AQ96" s="87" t="str">
        <f t="shared" ca="1" si="163"/>
        <v xml:space="preserve"> </v>
      </c>
      <c r="AR96" s="87" t="str">
        <f t="shared" ca="1" si="163"/>
        <v xml:space="preserve"> </v>
      </c>
      <c r="AS96" s="87" t="str">
        <f t="shared" ca="1" si="163"/>
        <v xml:space="preserve"> </v>
      </c>
      <c r="AT96" s="87" t="str">
        <f t="shared" ca="1" si="163"/>
        <v xml:space="preserve"> </v>
      </c>
      <c r="AU96" s="87" t="str">
        <f t="shared" si="163"/>
        <v>WD</v>
      </c>
      <c r="AV96" s="87" t="str">
        <f t="shared" si="163"/>
        <v>WD</v>
      </c>
      <c r="AW96" s="87" t="str">
        <f t="shared" ca="1" si="163"/>
        <v xml:space="preserve"> </v>
      </c>
      <c r="AX96" s="87" t="str">
        <f t="shared" ca="1" si="163"/>
        <v xml:space="preserve"> </v>
      </c>
      <c r="AY96" s="87" t="str">
        <f t="shared" ca="1" si="163"/>
        <v xml:space="preserve"> </v>
      </c>
      <c r="AZ96" s="87" t="str">
        <f t="shared" ca="1" si="163"/>
        <v xml:space="preserve"> </v>
      </c>
      <c r="BA96" s="87" t="str">
        <f t="shared" ca="1" si="163"/>
        <v xml:space="preserve"> </v>
      </c>
      <c r="BB96" s="87" t="str">
        <f t="shared" si="163"/>
        <v>WD</v>
      </c>
      <c r="BC96" s="87" t="str">
        <f t="shared" si="163"/>
        <v>WD</v>
      </c>
      <c r="BD96" s="87" t="str">
        <f t="shared" ca="1" si="163"/>
        <v xml:space="preserve"> </v>
      </c>
      <c r="BE96" s="87" t="str">
        <f t="shared" ca="1" si="163"/>
        <v xml:space="preserve"> </v>
      </c>
      <c r="BF96" s="87" t="str">
        <f t="shared" ca="1" si="163"/>
        <v xml:space="preserve"> </v>
      </c>
      <c r="BG96" s="87" t="str">
        <f t="shared" ca="1" si="163"/>
        <v xml:space="preserve"> </v>
      </c>
      <c r="BH96" s="87" t="str">
        <f t="shared" ca="1" si="163"/>
        <v xml:space="preserve"> </v>
      </c>
      <c r="BI96" s="87" t="str">
        <f t="shared" si="163"/>
        <v>WD</v>
      </c>
      <c r="BJ96" s="87" t="str">
        <f t="shared" si="163"/>
        <v>WD</v>
      </c>
      <c r="BK96" s="87" t="str">
        <f t="shared" ca="1" si="163"/>
        <v xml:space="preserve"> </v>
      </c>
      <c r="BL96" s="87" t="str">
        <f t="shared" ca="1" si="163"/>
        <v xml:space="preserve"> </v>
      </c>
      <c r="BM96" s="87" t="str">
        <f t="shared" ca="1" si="163"/>
        <v xml:space="preserve"> </v>
      </c>
      <c r="BN96" s="87" t="str">
        <f t="shared" ca="1" si="163"/>
        <v xml:space="preserve"> </v>
      </c>
      <c r="BO96" s="87" t="str">
        <f t="shared" ca="1" si="163"/>
        <v xml:space="preserve"> </v>
      </c>
      <c r="BP96" s="87" t="str">
        <f t="shared" si="163"/>
        <v>WD</v>
      </c>
      <c r="BQ96" s="87" t="str">
        <f t="shared" si="163"/>
        <v>WD</v>
      </c>
      <c r="BR96" s="87" t="str">
        <f t="shared" ca="1" si="163"/>
        <v xml:space="preserve"> </v>
      </c>
      <c r="BS96" s="87" t="str">
        <f t="shared" ca="1" si="163"/>
        <v xml:space="preserve"> </v>
      </c>
      <c r="BT96" s="87" t="str">
        <f t="shared" ca="1" si="163"/>
        <v xml:space="preserve"> </v>
      </c>
      <c r="BU96" s="87" t="str">
        <f t="shared" ref="BU96:CZ96" ca="1" si="164">IF($C$2=TRUE,IF($F$96="",IF(AND(OR($D$96&lt;=BU$8,$D$96&lt;BV$8),$E$96&gt;=BU$8),$H$96,IF(OR(WEEKDAY(BU$8)=1,WEEKDAY(BU$8)=7),"WD"," ")),IF(AND(OR($D$96&lt;=BU$8,$D$96&lt;BV$8),$F$96&gt;=BU$8),"C",IF(OR(WEEKDAY(BU$8)=1,WEEKDAY(BU$8)=7),"WD"," "))),IF(OR(WEEKDAY(BU$8)=1,WEEKDAY(BU$8)=7),"WD",IF($F$96="",IF(AND(OR($D$96&lt;=BU$8,$D$96&lt;BV$8),$E$96&gt;=BU$8),$H$96," "),IF(AND(OR($D$96&lt;=BU$8,$D$96&lt;BV$8),$F$96&gt;=BU$8),"C"," "))))</f>
        <v xml:space="preserve"> </v>
      </c>
      <c r="BV96" s="87" t="str">
        <f t="shared" ca="1" si="164"/>
        <v xml:space="preserve"> </v>
      </c>
      <c r="BW96" s="87" t="str">
        <f t="shared" si="164"/>
        <v>WD</v>
      </c>
      <c r="BX96" s="87" t="str">
        <f t="shared" si="164"/>
        <v>WD</v>
      </c>
      <c r="BY96" s="87" t="str">
        <f t="shared" ca="1" si="164"/>
        <v xml:space="preserve"> </v>
      </c>
      <c r="BZ96" s="87" t="str">
        <f t="shared" ca="1" si="164"/>
        <v xml:space="preserve"> </v>
      </c>
      <c r="CA96" s="87" t="str">
        <f t="shared" ca="1" si="164"/>
        <v xml:space="preserve"> </v>
      </c>
      <c r="CB96" s="87" t="str">
        <f t="shared" ca="1" si="164"/>
        <v xml:space="preserve"> </v>
      </c>
      <c r="CC96" s="87" t="str">
        <f t="shared" ca="1" si="164"/>
        <v xml:space="preserve"> </v>
      </c>
      <c r="CD96" s="87" t="str">
        <f t="shared" si="164"/>
        <v>WD</v>
      </c>
      <c r="CE96" s="87" t="str">
        <f t="shared" si="164"/>
        <v>WD</v>
      </c>
      <c r="CF96" s="87" t="str">
        <f t="shared" ca="1" si="164"/>
        <v xml:space="preserve"> </v>
      </c>
      <c r="CG96" s="87" t="str">
        <f t="shared" ca="1" si="164"/>
        <v xml:space="preserve"> </v>
      </c>
      <c r="CH96" s="87" t="str">
        <f t="shared" ca="1" si="164"/>
        <v xml:space="preserve"> </v>
      </c>
      <c r="CI96" s="87" t="str">
        <f t="shared" ca="1" si="164"/>
        <v xml:space="preserve"> </v>
      </c>
      <c r="CJ96" s="87" t="str">
        <f t="shared" ca="1" si="164"/>
        <v xml:space="preserve"> </v>
      </c>
      <c r="CK96" s="87" t="str">
        <f t="shared" si="164"/>
        <v>WD</v>
      </c>
      <c r="CL96" s="87" t="str">
        <f t="shared" si="164"/>
        <v>WD</v>
      </c>
      <c r="CM96" s="87" t="str">
        <f t="shared" ca="1" si="164"/>
        <v xml:space="preserve"> </v>
      </c>
      <c r="CN96" s="87" t="str">
        <f t="shared" ca="1" si="164"/>
        <v xml:space="preserve"> </v>
      </c>
      <c r="CO96" s="87" t="str">
        <f t="shared" ca="1" si="164"/>
        <v xml:space="preserve"> </v>
      </c>
      <c r="CP96" s="87" t="str">
        <f t="shared" ca="1" si="164"/>
        <v xml:space="preserve"> </v>
      </c>
      <c r="CQ96" s="87" t="str">
        <f t="shared" ca="1" si="164"/>
        <v xml:space="preserve"> </v>
      </c>
      <c r="CR96" s="87" t="str">
        <f t="shared" si="164"/>
        <v>WD</v>
      </c>
      <c r="CS96" s="87" t="str">
        <f t="shared" si="164"/>
        <v>WD</v>
      </c>
      <c r="CT96" s="87" t="str">
        <f t="shared" ca="1" si="164"/>
        <v xml:space="preserve"> </v>
      </c>
      <c r="CU96" s="87" t="str">
        <f t="shared" ca="1" si="164"/>
        <v xml:space="preserve"> </v>
      </c>
      <c r="CV96" s="87" t="str">
        <f t="shared" ca="1" si="164"/>
        <v xml:space="preserve"> </v>
      </c>
      <c r="CW96" s="87" t="str">
        <f t="shared" ca="1" si="164"/>
        <v xml:space="preserve"> </v>
      </c>
      <c r="CX96" s="87" t="str">
        <f t="shared" ca="1" si="164"/>
        <v xml:space="preserve"> </v>
      </c>
      <c r="CY96" s="87" t="str">
        <f t="shared" si="164"/>
        <v>WD</v>
      </c>
      <c r="CZ96" s="87" t="str">
        <f t="shared" si="164"/>
        <v>WD</v>
      </c>
      <c r="DA96" s="87" t="str">
        <f t="shared" ref="DA96:DZ96" ca="1" si="165">IF($C$2=TRUE,IF($F$96="",IF(AND(OR($D$96&lt;=DA$8,$D$96&lt;DB$8),$E$96&gt;=DA$8),$H$96,IF(OR(WEEKDAY(DA$8)=1,WEEKDAY(DA$8)=7),"WD"," ")),IF(AND(OR($D$96&lt;=DA$8,$D$96&lt;DB$8),$F$96&gt;=DA$8),"C",IF(OR(WEEKDAY(DA$8)=1,WEEKDAY(DA$8)=7),"WD"," "))),IF(OR(WEEKDAY(DA$8)=1,WEEKDAY(DA$8)=7),"WD",IF($F$96="",IF(AND(OR($D$96&lt;=DA$8,$D$96&lt;DB$8),$E$96&gt;=DA$8),$H$96," "),IF(AND(OR($D$96&lt;=DA$8,$D$96&lt;DB$8),$F$96&gt;=DA$8),"C"," "))))</f>
        <v xml:space="preserve"> </v>
      </c>
      <c r="DB96" s="87" t="str">
        <f t="shared" ca="1" si="165"/>
        <v xml:space="preserve"> </v>
      </c>
      <c r="DC96" s="87" t="str">
        <f t="shared" ca="1" si="165"/>
        <v xml:space="preserve"> </v>
      </c>
      <c r="DD96" s="87" t="str">
        <f t="shared" ca="1" si="165"/>
        <v xml:space="preserve"> </v>
      </c>
      <c r="DE96" s="87" t="str">
        <f t="shared" ca="1" si="165"/>
        <v xml:space="preserve"> </v>
      </c>
      <c r="DF96" s="87" t="str">
        <f t="shared" si="165"/>
        <v>WD</v>
      </c>
      <c r="DG96" s="87" t="str">
        <f t="shared" si="165"/>
        <v>WD</v>
      </c>
      <c r="DH96" s="87" t="str">
        <f t="shared" ca="1" si="165"/>
        <v xml:space="preserve"> </v>
      </c>
      <c r="DI96" s="87" t="str">
        <f t="shared" ca="1" si="165"/>
        <v xml:space="preserve"> </v>
      </c>
      <c r="DJ96" s="87" t="str">
        <f t="shared" ca="1" si="165"/>
        <v xml:space="preserve"> </v>
      </c>
      <c r="DK96" s="87" t="str">
        <f t="shared" ca="1" si="165"/>
        <v xml:space="preserve"> </v>
      </c>
      <c r="DL96" s="87" t="str">
        <f t="shared" ca="1" si="165"/>
        <v xml:space="preserve"> </v>
      </c>
      <c r="DM96" s="87" t="str">
        <f t="shared" si="165"/>
        <v>WD</v>
      </c>
      <c r="DN96" s="87" t="str">
        <f t="shared" si="165"/>
        <v>WD</v>
      </c>
      <c r="DO96" s="87" t="str">
        <f t="shared" ca="1" si="165"/>
        <v xml:space="preserve"> </v>
      </c>
      <c r="DP96" s="87" t="str">
        <f t="shared" ca="1" si="165"/>
        <v xml:space="preserve"> </v>
      </c>
      <c r="DQ96" s="87" t="str">
        <f t="shared" ca="1" si="165"/>
        <v xml:space="preserve"> </v>
      </c>
      <c r="DR96" s="87" t="str">
        <f t="shared" ca="1" si="165"/>
        <v xml:space="preserve"> </v>
      </c>
      <c r="DS96" s="87" t="str">
        <f t="shared" ca="1" si="165"/>
        <v xml:space="preserve"> </v>
      </c>
      <c r="DT96" s="87" t="str">
        <f t="shared" si="165"/>
        <v>WD</v>
      </c>
      <c r="DU96" s="87" t="str">
        <f t="shared" si="165"/>
        <v>WD</v>
      </c>
      <c r="DV96" s="87" t="str">
        <f t="shared" ca="1" si="165"/>
        <v xml:space="preserve"> </v>
      </c>
      <c r="DW96" s="87" t="str">
        <f t="shared" ca="1" si="165"/>
        <v xml:space="preserve"> </v>
      </c>
      <c r="DX96" s="87" t="str">
        <f t="shared" ca="1" si="165"/>
        <v xml:space="preserve"> </v>
      </c>
      <c r="DY96" s="87" t="str">
        <f t="shared" ca="1" si="165"/>
        <v xml:space="preserve"> </v>
      </c>
      <c r="DZ96" s="87" t="str">
        <f t="shared" ca="1" si="165"/>
        <v xml:space="preserve"> </v>
      </c>
    </row>
    <row r="97" spans="1:130" s="74" customFormat="1" ht="1.2" customHeight="1" x14ac:dyDescent="0.3">
      <c r="A97" s="96"/>
      <c r="B97" s="96"/>
      <c r="C97" s="96"/>
      <c r="D97" s="97"/>
      <c r="E97" s="97"/>
      <c r="F97" s="97"/>
      <c r="G97" s="98" t="str">
        <f ca="1">IF(AND(G96 = 100%, G98 = 100%), "100%", " ")</f>
        <v xml:space="preserve"> </v>
      </c>
      <c r="H97" s="82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</row>
    <row r="98" spans="1:130" x14ac:dyDescent="0.3">
      <c r="A98" s="96" t="str">
        <f ca="1">IF(OFFSET(Actions!B1,45,0)  = "","", OFFSET(Actions!B1,45,0) )</f>
        <v/>
      </c>
      <c r="B98" s="96" t="str">
        <f ca="1">IF(OFFSET(Actions!H$1,45,0) = "","", OFFSET(Actions!H$1,45,0))</f>
        <v/>
      </c>
      <c r="C98" s="96" t="str">
        <f ca="1">IF(OFFSET(Actions!C1,45,0)  = "","", OFFSET(Actions!C1,45,0) )</f>
        <v/>
      </c>
      <c r="D98" s="97" t="str">
        <f ca="1">IF(OFFSET(Actions!I$1,45,0) = 0/1/1900,"",IFERROR(DATEVALUE(MID(OFFSET(Actions!I$1,45,0), 5,8 )), OFFSET(Actions!I$1,45,0)))</f>
        <v/>
      </c>
      <c r="E98" s="97" t="str">
        <f ca="1">IF(OFFSET(Actions!J$1,45,0) = 0/1/1900,"",IFERROR(DATEVALUE(MID(OFFSET(Actions!J$1,45,0), 5,8 )), OFFSET(Actions!J$1,45,0)))</f>
        <v/>
      </c>
      <c r="F98" s="97" t="str">
        <f ca="1">IF(OFFSET(Actions!K$1,45,0) = 0/1/1900,"",IFERROR(DATEVALUE(MID(OFFSET(Actions!K$1,45,0), 5,8 )), OFFSET(Actions!K$1,45,0)))</f>
        <v/>
      </c>
      <c r="G98" s="98" t="str">
        <f ca="1">IF(OFFSET(Actions!G1,45,0)  = "","", OFFSET(Actions!G1,45,0) )</f>
        <v/>
      </c>
      <c r="H98" s="82" t="str">
        <f ca="1">IF(OFFSET(Actions!E1,45,0)  = "","", OFFSET(Actions!E1,45,0) )</f>
        <v/>
      </c>
      <c r="I98" s="87" t="str">
        <f t="shared" ref="I98:AN98" ca="1" si="166">IF($C$2=TRUE,IF($F$98="",IF(AND(OR($D$98&lt;=I$8,$D$98&lt;J$8),$E$98&gt;=I$8),$H$98,IF(OR(WEEKDAY(I$8)=1,WEEKDAY(I$8)=7),"WD"," ")),IF(AND(OR($D$98&lt;=I$8,$D$98&lt;J$8),$F$98&gt;=I$8),"C",IF(OR(WEEKDAY(I$8)=1,WEEKDAY(I$8)=7),"WD"," "))),IF(OR(WEEKDAY(I$8)=1,WEEKDAY(I$8)=7),"WD",IF($F$98="",IF(AND(OR($D$98&lt;=I$8,$D$98&lt;J$8),$E$98&gt;=I$8),$H$98," "),IF(AND(OR($D$98&lt;=I$8,$D$98&lt;J$8),$F$98&gt;=I$8),"C"," "))))</f>
        <v xml:space="preserve"> </v>
      </c>
      <c r="J98" s="87" t="str">
        <f t="shared" ca="1" si="166"/>
        <v xml:space="preserve"> </v>
      </c>
      <c r="K98" s="87" t="str">
        <f t="shared" ca="1" si="166"/>
        <v xml:space="preserve"> </v>
      </c>
      <c r="L98" s="87" t="str">
        <f t="shared" si="166"/>
        <v>WD</v>
      </c>
      <c r="M98" s="87" t="str">
        <f t="shared" si="166"/>
        <v>WD</v>
      </c>
      <c r="N98" s="87" t="str">
        <f t="shared" ca="1" si="166"/>
        <v xml:space="preserve"> </v>
      </c>
      <c r="O98" s="87" t="str">
        <f t="shared" ca="1" si="166"/>
        <v xml:space="preserve"> </v>
      </c>
      <c r="P98" s="87" t="str">
        <f t="shared" ca="1" si="166"/>
        <v xml:space="preserve"> </v>
      </c>
      <c r="Q98" s="87" t="str">
        <f t="shared" ca="1" si="166"/>
        <v xml:space="preserve"> </v>
      </c>
      <c r="R98" s="87" t="str">
        <f t="shared" ca="1" si="166"/>
        <v xml:space="preserve"> </v>
      </c>
      <c r="S98" s="87" t="str">
        <f t="shared" si="166"/>
        <v>WD</v>
      </c>
      <c r="T98" s="87" t="str">
        <f t="shared" si="166"/>
        <v>WD</v>
      </c>
      <c r="U98" s="87" t="str">
        <f t="shared" ca="1" si="166"/>
        <v xml:space="preserve"> </v>
      </c>
      <c r="V98" s="87" t="str">
        <f t="shared" ca="1" si="166"/>
        <v xml:space="preserve"> </v>
      </c>
      <c r="W98" s="87" t="str">
        <f t="shared" ca="1" si="166"/>
        <v xml:space="preserve"> </v>
      </c>
      <c r="X98" s="87" t="str">
        <f t="shared" ca="1" si="166"/>
        <v xml:space="preserve"> </v>
      </c>
      <c r="Y98" s="87" t="str">
        <f t="shared" ca="1" si="166"/>
        <v xml:space="preserve"> </v>
      </c>
      <c r="Z98" s="87" t="str">
        <f t="shared" si="166"/>
        <v>WD</v>
      </c>
      <c r="AA98" s="87" t="str">
        <f t="shared" si="166"/>
        <v>WD</v>
      </c>
      <c r="AB98" s="87" t="str">
        <f t="shared" ca="1" si="166"/>
        <v xml:space="preserve"> </v>
      </c>
      <c r="AC98" s="87" t="str">
        <f t="shared" ca="1" si="166"/>
        <v xml:space="preserve"> </v>
      </c>
      <c r="AD98" s="87" t="str">
        <f t="shared" ca="1" si="166"/>
        <v xml:space="preserve"> </v>
      </c>
      <c r="AE98" s="87" t="str">
        <f t="shared" ca="1" si="166"/>
        <v xml:space="preserve"> </v>
      </c>
      <c r="AF98" s="87" t="str">
        <f t="shared" ca="1" si="166"/>
        <v xml:space="preserve"> </v>
      </c>
      <c r="AG98" s="87" t="str">
        <f t="shared" si="166"/>
        <v>WD</v>
      </c>
      <c r="AH98" s="87" t="str">
        <f t="shared" si="166"/>
        <v>WD</v>
      </c>
      <c r="AI98" s="87" t="str">
        <f t="shared" ca="1" si="166"/>
        <v xml:space="preserve"> </v>
      </c>
      <c r="AJ98" s="87" t="str">
        <f t="shared" ca="1" si="166"/>
        <v xml:space="preserve"> </v>
      </c>
      <c r="AK98" s="87" t="str">
        <f t="shared" ca="1" si="166"/>
        <v xml:space="preserve"> </v>
      </c>
      <c r="AL98" s="87" t="str">
        <f t="shared" ca="1" si="166"/>
        <v xml:space="preserve"> </v>
      </c>
      <c r="AM98" s="87" t="str">
        <f t="shared" ca="1" si="166"/>
        <v xml:space="preserve"> </v>
      </c>
      <c r="AN98" s="87" t="str">
        <f t="shared" si="166"/>
        <v>WD</v>
      </c>
      <c r="AO98" s="87" t="str">
        <f t="shared" ref="AO98:BT98" si="167">IF($C$2=TRUE,IF($F$98="",IF(AND(OR($D$98&lt;=AO$8,$D$98&lt;AP$8),$E$98&gt;=AO$8),$H$98,IF(OR(WEEKDAY(AO$8)=1,WEEKDAY(AO$8)=7),"WD"," ")),IF(AND(OR($D$98&lt;=AO$8,$D$98&lt;AP$8),$F$98&gt;=AO$8),"C",IF(OR(WEEKDAY(AO$8)=1,WEEKDAY(AO$8)=7),"WD"," "))),IF(OR(WEEKDAY(AO$8)=1,WEEKDAY(AO$8)=7),"WD",IF($F$98="",IF(AND(OR($D$98&lt;=AO$8,$D$98&lt;AP$8),$E$98&gt;=AO$8),$H$98," "),IF(AND(OR($D$98&lt;=AO$8,$D$98&lt;AP$8),$F$98&gt;=AO$8),"C"," "))))</f>
        <v>WD</v>
      </c>
      <c r="AP98" s="87" t="str">
        <f t="shared" ca="1" si="167"/>
        <v xml:space="preserve"> </v>
      </c>
      <c r="AQ98" s="87" t="str">
        <f t="shared" ca="1" si="167"/>
        <v xml:space="preserve"> </v>
      </c>
      <c r="AR98" s="87" t="str">
        <f t="shared" ca="1" si="167"/>
        <v xml:space="preserve"> </v>
      </c>
      <c r="AS98" s="87" t="str">
        <f t="shared" ca="1" si="167"/>
        <v xml:space="preserve"> </v>
      </c>
      <c r="AT98" s="87" t="str">
        <f t="shared" ca="1" si="167"/>
        <v xml:space="preserve"> </v>
      </c>
      <c r="AU98" s="87" t="str">
        <f t="shared" si="167"/>
        <v>WD</v>
      </c>
      <c r="AV98" s="87" t="str">
        <f t="shared" si="167"/>
        <v>WD</v>
      </c>
      <c r="AW98" s="87" t="str">
        <f t="shared" ca="1" si="167"/>
        <v xml:space="preserve"> </v>
      </c>
      <c r="AX98" s="87" t="str">
        <f t="shared" ca="1" si="167"/>
        <v xml:space="preserve"> </v>
      </c>
      <c r="AY98" s="87" t="str">
        <f t="shared" ca="1" si="167"/>
        <v xml:space="preserve"> </v>
      </c>
      <c r="AZ98" s="87" t="str">
        <f t="shared" ca="1" si="167"/>
        <v xml:space="preserve"> </v>
      </c>
      <c r="BA98" s="87" t="str">
        <f t="shared" ca="1" si="167"/>
        <v xml:space="preserve"> </v>
      </c>
      <c r="BB98" s="87" t="str">
        <f t="shared" si="167"/>
        <v>WD</v>
      </c>
      <c r="BC98" s="87" t="str">
        <f t="shared" si="167"/>
        <v>WD</v>
      </c>
      <c r="BD98" s="87" t="str">
        <f t="shared" ca="1" si="167"/>
        <v xml:space="preserve"> </v>
      </c>
      <c r="BE98" s="87" t="str">
        <f t="shared" ca="1" si="167"/>
        <v xml:space="preserve"> </v>
      </c>
      <c r="BF98" s="87" t="str">
        <f t="shared" ca="1" si="167"/>
        <v xml:space="preserve"> </v>
      </c>
      <c r="BG98" s="87" t="str">
        <f t="shared" ca="1" si="167"/>
        <v xml:space="preserve"> </v>
      </c>
      <c r="BH98" s="87" t="str">
        <f t="shared" ca="1" si="167"/>
        <v xml:space="preserve"> </v>
      </c>
      <c r="BI98" s="87" t="str">
        <f t="shared" si="167"/>
        <v>WD</v>
      </c>
      <c r="BJ98" s="87" t="str">
        <f t="shared" si="167"/>
        <v>WD</v>
      </c>
      <c r="BK98" s="87" t="str">
        <f t="shared" ca="1" si="167"/>
        <v xml:space="preserve"> </v>
      </c>
      <c r="BL98" s="87" t="str">
        <f t="shared" ca="1" si="167"/>
        <v xml:space="preserve"> </v>
      </c>
      <c r="BM98" s="87" t="str">
        <f t="shared" ca="1" si="167"/>
        <v xml:space="preserve"> </v>
      </c>
      <c r="BN98" s="87" t="str">
        <f t="shared" ca="1" si="167"/>
        <v xml:space="preserve"> </v>
      </c>
      <c r="BO98" s="87" t="str">
        <f t="shared" ca="1" si="167"/>
        <v xml:space="preserve"> </v>
      </c>
      <c r="BP98" s="87" t="str">
        <f t="shared" si="167"/>
        <v>WD</v>
      </c>
      <c r="BQ98" s="87" t="str">
        <f t="shared" si="167"/>
        <v>WD</v>
      </c>
      <c r="BR98" s="87" t="str">
        <f t="shared" ca="1" si="167"/>
        <v xml:space="preserve"> </v>
      </c>
      <c r="BS98" s="87" t="str">
        <f t="shared" ca="1" si="167"/>
        <v xml:space="preserve"> </v>
      </c>
      <c r="BT98" s="87" t="str">
        <f t="shared" ca="1" si="167"/>
        <v xml:space="preserve"> </v>
      </c>
      <c r="BU98" s="87" t="str">
        <f t="shared" ref="BU98:CZ98" ca="1" si="168">IF($C$2=TRUE,IF($F$98="",IF(AND(OR($D$98&lt;=BU$8,$D$98&lt;BV$8),$E$98&gt;=BU$8),$H$98,IF(OR(WEEKDAY(BU$8)=1,WEEKDAY(BU$8)=7),"WD"," ")),IF(AND(OR($D$98&lt;=BU$8,$D$98&lt;BV$8),$F$98&gt;=BU$8),"C",IF(OR(WEEKDAY(BU$8)=1,WEEKDAY(BU$8)=7),"WD"," "))),IF(OR(WEEKDAY(BU$8)=1,WEEKDAY(BU$8)=7),"WD",IF($F$98="",IF(AND(OR($D$98&lt;=BU$8,$D$98&lt;BV$8),$E$98&gt;=BU$8),$H$98," "),IF(AND(OR($D$98&lt;=BU$8,$D$98&lt;BV$8),$F$98&gt;=BU$8),"C"," "))))</f>
        <v xml:space="preserve"> </v>
      </c>
      <c r="BV98" s="87" t="str">
        <f t="shared" ca="1" si="168"/>
        <v xml:space="preserve"> </v>
      </c>
      <c r="BW98" s="87" t="str">
        <f t="shared" si="168"/>
        <v>WD</v>
      </c>
      <c r="BX98" s="87" t="str">
        <f t="shared" si="168"/>
        <v>WD</v>
      </c>
      <c r="BY98" s="87" t="str">
        <f t="shared" ca="1" si="168"/>
        <v xml:space="preserve"> </v>
      </c>
      <c r="BZ98" s="87" t="str">
        <f t="shared" ca="1" si="168"/>
        <v xml:space="preserve"> </v>
      </c>
      <c r="CA98" s="87" t="str">
        <f t="shared" ca="1" si="168"/>
        <v xml:space="preserve"> </v>
      </c>
      <c r="CB98" s="87" t="str">
        <f t="shared" ca="1" si="168"/>
        <v xml:space="preserve"> </v>
      </c>
      <c r="CC98" s="87" t="str">
        <f t="shared" ca="1" si="168"/>
        <v xml:space="preserve"> </v>
      </c>
      <c r="CD98" s="87" t="str">
        <f t="shared" si="168"/>
        <v>WD</v>
      </c>
      <c r="CE98" s="87" t="str">
        <f t="shared" si="168"/>
        <v>WD</v>
      </c>
      <c r="CF98" s="87" t="str">
        <f t="shared" ca="1" si="168"/>
        <v xml:space="preserve"> </v>
      </c>
      <c r="CG98" s="87" t="str">
        <f t="shared" ca="1" si="168"/>
        <v xml:space="preserve"> </v>
      </c>
      <c r="CH98" s="87" t="str">
        <f t="shared" ca="1" si="168"/>
        <v xml:space="preserve"> </v>
      </c>
      <c r="CI98" s="87" t="str">
        <f t="shared" ca="1" si="168"/>
        <v xml:space="preserve"> </v>
      </c>
      <c r="CJ98" s="87" t="str">
        <f t="shared" ca="1" si="168"/>
        <v xml:space="preserve"> </v>
      </c>
      <c r="CK98" s="87" t="str">
        <f t="shared" si="168"/>
        <v>WD</v>
      </c>
      <c r="CL98" s="87" t="str">
        <f t="shared" si="168"/>
        <v>WD</v>
      </c>
      <c r="CM98" s="87" t="str">
        <f t="shared" ca="1" si="168"/>
        <v xml:space="preserve"> </v>
      </c>
      <c r="CN98" s="87" t="str">
        <f t="shared" ca="1" si="168"/>
        <v xml:space="preserve"> </v>
      </c>
      <c r="CO98" s="87" t="str">
        <f t="shared" ca="1" si="168"/>
        <v xml:space="preserve"> </v>
      </c>
      <c r="CP98" s="87" t="str">
        <f t="shared" ca="1" si="168"/>
        <v xml:space="preserve"> </v>
      </c>
      <c r="CQ98" s="87" t="str">
        <f t="shared" ca="1" si="168"/>
        <v xml:space="preserve"> </v>
      </c>
      <c r="CR98" s="87" t="str">
        <f t="shared" si="168"/>
        <v>WD</v>
      </c>
      <c r="CS98" s="87" t="str">
        <f t="shared" si="168"/>
        <v>WD</v>
      </c>
      <c r="CT98" s="87" t="str">
        <f t="shared" ca="1" si="168"/>
        <v xml:space="preserve"> </v>
      </c>
      <c r="CU98" s="87" t="str">
        <f t="shared" ca="1" si="168"/>
        <v xml:space="preserve"> </v>
      </c>
      <c r="CV98" s="87" t="str">
        <f t="shared" ca="1" si="168"/>
        <v xml:space="preserve"> </v>
      </c>
      <c r="CW98" s="87" t="str">
        <f t="shared" ca="1" si="168"/>
        <v xml:space="preserve"> </v>
      </c>
      <c r="CX98" s="87" t="str">
        <f t="shared" ca="1" si="168"/>
        <v xml:space="preserve"> </v>
      </c>
      <c r="CY98" s="87" t="str">
        <f t="shared" si="168"/>
        <v>WD</v>
      </c>
      <c r="CZ98" s="87" t="str">
        <f t="shared" si="168"/>
        <v>WD</v>
      </c>
      <c r="DA98" s="87" t="str">
        <f t="shared" ref="DA98:DZ98" ca="1" si="169">IF($C$2=TRUE,IF($F$98="",IF(AND(OR($D$98&lt;=DA$8,$D$98&lt;DB$8),$E$98&gt;=DA$8),$H$98,IF(OR(WEEKDAY(DA$8)=1,WEEKDAY(DA$8)=7),"WD"," ")),IF(AND(OR($D$98&lt;=DA$8,$D$98&lt;DB$8),$F$98&gt;=DA$8),"C",IF(OR(WEEKDAY(DA$8)=1,WEEKDAY(DA$8)=7),"WD"," "))),IF(OR(WEEKDAY(DA$8)=1,WEEKDAY(DA$8)=7),"WD",IF($F$98="",IF(AND(OR($D$98&lt;=DA$8,$D$98&lt;DB$8),$E$98&gt;=DA$8),$H$98," "),IF(AND(OR($D$98&lt;=DA$8,$D$98&lt;DB$8),$F$98&gt;=DA$8),"C"," "))))</f>
        <v xml:space="preserve"> </v>
      </c>
      <c r="DB98" s="87" t="str">
        <f t="shared" ca="1" si="169"/>
        <v xml:space="preserve"> </v>
      </c>
      <c r="DC98" s="87" t="str">
        <f t="shared" ca="1" si="169"/>
        <v xml:space="preserve"> </v>
      </c>
      <c r="DD98" s="87" t="str">
        <f t="shared" ca="1" si="169"/>
        <v xml:space="preserve"> </v>
      </c>
      <c r="DE98" s="87" t="str">
        <f t="shared" ca="1" si="169"/>
        <v xml:space="preserve"> </v>
      </c>
      <c r="DF98" s="87" t="str">
        <f t="shared" si="169"/>
        <v>WD</v>
      </c>
      <c r="DG98" s="87" t="str">
        <f t="shared" si="169"/>
        <v>WD</v>
      </c>
      <c r="DH98" s="87" t="str">
        <f t="shared" ca="1" si="169"/>
        <v xml:space="preserve"> </v>
      </c>
      <c r="DI98" s="87" t="str">
        <f t="shared" ca="1" si="169"/>
        <v xml:space="preserve"> </v>
      </c>
      <c r="DJ98" s="87" t="str">
        <f t="shared" ca="1" si="169"/>
        <v xml:space="preserve"> </v>
      </c>
      <c r="DK98" s="87" t="str">
        <f t="shared" ca="1" si="169"/>
        <v xml:space="preserve"> </v>
      </c>
      <c r="DL98" s="87" t="str">
        <f t="shared" ca="1" si="169"/>
        <v xml:space="preserve"> </v>
      </c>
      <c r="DM98" s="87" t="str">
        <f t="shared" si="169"/>
        <v>WD</v>
      </c>
      <c r="DN98" s="87" t="str">
        <f t="shared" si="169"/>
        <v>WD</v>
      </c>
      <c r="DO98" s="87" t="str">
        <f t="shared" ca="1" si="169"/>
        <v xml:space="preserve"> </v>
      </c>
      <c r="DP98" s="87" t="str">
        <f t="shared" ca="1" si="169"/>
        <v xml:space="preserve"> </v>
      </c>
      <c r="DQ98" s="87" t="str">
        <f t="shared" ca="1" si="169"/>
        <v xml:space="preserve"> </v>
      </c>
      <c r="DR98" s="87" t="str">
        <f t="shared" ca="1" si="169"/>
        <v xml:space="preserve"> </v>
      </c>
      <c r="DS98" s="87" t="str">
        <f t="shared" ca="1" si="169"/>
        <v xml:space="preserve"> </v>
      </c>
      <c r="DT98" s="87" t="str">
        <f t="shared" si="169"/>
        <v>WD</v>
      </c>
      <c r="DU98" s="87" t="str">
        <f t="shared" si="169"/>
        <v>WD</v>
      </c>
      <c r="DV98" s="87" t="str">
        <f t="shared" ca="1" si="169"/>
        <v xml:space="preserve"> </v>
      </c>
      <c r="DW98" s="87" t="str">
        <f t="shared" ca="1" si="169"/>
        <v xml:space="preserve"> </v>
      </c>
      <c r="DX98" s="87" t="str">
        <f t="shared" ca="1" si="169"/>
        <v xml:space="preserve"> </v>
      </c>
      <c r="DY98" s="87" t="str">
        <f t="shared" ca="1" si="169"/>
        <v xml:space="preserve"> </v>
      </c>
      <c r="DZ98" s="87" t="str">
        <f t="shared" ca="1" si="169"/>
        <v xml:space="preserve"> </v>
      </c>
    </row>
    <row r="99" spans="1:130" s="74" customFormat="1" ht="1.2" customHeight="1" x14ac:dyDescent="0.3">
      <c r="A99" s="96"/>
      <c r="B99" s="96"/>
      <c r="C99" s="96"/>
      <c r="D99" s="97"/>
      <c r="E99" s="97"/>
      <c r="F99" s="97"/>
      <c r="G99" s="98" t="str">
        <f ca="1">IF(AND(G98 = 100%, G100 = 100%), "100%", " ")</f>
        <v xml:space="preserve"> </v>
      </c>
      <c r="H99" s="82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</row>
    <row r="100" spans="1:130" x14ac:dyDescent="0.3">
      <c r="A100" s="96" t="str">
        <f ca="1">IF(OFFSET(Actions!B1,46,0)  = "","", OFFSET(Actions!B1,46,0) )</f>
        <v/>
      </c>
      <c r="B100" s="96" t="str">
        <f ca="1">IF(OFFSET(Actions!H$1,46,0) = "","", OFFSET(Actions!H$1,46,0))</f>
        <v/>
      </c>
      <c r="C100" s="96" t="str">
        <f ca="1">IF(OFFSET(Actions!C1,46,0)  = "","", OFFSET(Actions!C1,46,0) )</f>
        <v/>
      </c>
      <c r="D100" s="97" t="str">
        <f ca="1">IF(OFFSET(Actions!I$1,46,0) = 0/1/1900,"",IFERROR(DATEVALUE(MID(OFFSET(Actions!I$1,46,0), 5,8 )), OFFSET(Actions!I$1,46,0)))</f>
        <v/>
      </c>
      <c r="E100" s="97" t="str">
        <f ca="1">IF(OFFSET(Actions!J$1,46,0) = 0/1/1900,"",IFERROR(DATEVALUE(MID(OFFSET(Actions!J$1,46,0), 5,8 )), OFFSET(Actions!J$1,46,0)))</f>
        <v/>
      </c>
      <c r="F100" s="97" t="str">
        <f ca="1">IF(OFFSET(Actions!K$1,46,0) = 0/1/1900,"",IFERROR(DATEVALUE(MID(OFFSET(Actions!K$1,46,0), 5,8 )), OFFSET(Actions!K$1,46,0)))</f>
        <v/>
      </c>
      <c r="G100" s="98" t="str">
        <f ca="1">IF(OFFSET(Actions!G1,46,0)  = "","", OFFSET(Actions!G1,46,0) )</f>
        <v/>
      </c>
      <c r="H100" s="82" t="str">
        <f ca="1">IF(OFFSET(Actions!E1,46,0)  = "","", OFFSET(Actions!E1,46,0) )</f>
        <v/>
      </c>
      <c r="I100" s="87" t="str">
        <f t="shared" ref="I100:AN100" ca="1" si="170">IF($C$2=TRUE,IF($F$100="",IF(AND(OR($D$100&lt;=I$8,$D$100&lt;J$8),$E$100&gt;=I$8),$H$100,IF(OR(WEEKDAY(I$8)=1,WEEKDAY(I$8)=7),"WD"," ")),IF(AND(OR($D$100&lt;=I$8,$D$100&lt;J$8),$F$100&gt;=I$8),"C",IF(OR(WEEKDAY(I$8)=1,WEEKDAY(I$8)=7),"WD"," "))),IF(OR(WEEKDAY(I$8)=1,WEEKDAY(I$8)=7),"WD",IF($F$100="",IF(AND(OR($D$100&lt;=I$8,$D$100&lt;J$8),$E$100&gt;=I$8),$H$100," "),IF(AND(OR($D$100&lt;=I$8,$D$100&lt;J$8),$F$100&gt;=I$8),"C"," "))))</f>
        <v xml:space="preserve"> </v>
      </c>
      <c r="J100" s="87" t="str">
        <f t="shared" ca="1" si="170"/>
        <v xml:space="preserve"> </v>
      </c>
      <c r="K100" s="87" t="str">
        <f t="shared" ca="1" si="170"/>
        <v xml:space="preserve"> </v>
      </c>
      <c r="L100" s="87" t="str">
        <f t="shared" si="170"/>
        <v>WD</v>
      </c>
      <c r="M100" s="87" t="str">
        <f t="shared" si="170"/>
        <v>WD</v>
      </c>
      <c r="N100" s="87" t="str">
        <f t="shared" ca="1" si="170"/>
        <v xml:space="preserve"> </v>
      </c>
      <c r="O100" s="87" t="str">
        <f t="shared" ca="1" si="170"/>
        <v xml:space="preserve"> </v>
      </c>
      <c r="P100" s="87" t="str">
        <f t="shared" ca="1" si="170"/>
        <v xml:space="preserve"> </v>
      </c>
      <c r="Q100" s="87" t="str">
        <f t="shared" ca="1" si="170"/>
        <v xml:space="preserve"> </v>
      </c>
      <c r="R100" s="87" t="str">
        <f t="shared" ca="1" si="170"/>
        <v xml:space="preserve"> </v>
      </c>
      <c r="S100" s="87" t="str">
        <f t="shared" si="170"/>
        <v>WD</v>
      </c>
      <c r="T100" s="87" t="str">
        <f t="shared" si="170"/>
        <v>WD</v>
      </c>
      <c r="U100" s="87" t="str">
        <f t="shared" ca="1" si="170"/>
        <v xml:space="preserve"> </v>
      </c>
      <c r="V100" s="87" t="str">
        <f t="shared" ca="1" si="170"/>
        <v xml:space="preserve"> </v>
      </c>
      <c r="W100" s="87" t="str">
        <f t="shared" ca="1" si="170"/>
        <v xml:space="preserve"> </v>
      </c>
      <c r="X100" s="87" t="str">
        <f t="shared" ca="1" si="170"/>
        <v xml:space="preserve"> </v>
      </c>
      <c r="Y100" s="87" t="str">
        <f t="shared" ca="1" si="170"/>
        <v xml:space="preserve"> </v>
      </c>
      <c r="Z100" s="87" t="str">
        <f t="shared" si="170"/>
        <v>WD</v>
      </c>
      <c r="AA100" s="87" t="str">
        <f t="shared" si="170"/>
        <v>WD</v>
      </c>
      <c r="AB100" s="87" t="str">
        <f t="shared" ca="1" si="170"/>
        <v xml:space="preserve"> </v>
      </c>
      <c r="AC100" s="87" t="str">
        <f t="shared" ca="1" si="170"/>
        <v xml:space="preserve"> </v>
      </c>
      <c r="AD100" s="87" t="str">
        <f t="shared" ca="1" si="170"/>
        <v xml:space="preserve"> </v>
      </c>
      <c r="AE100" s="87" t="str">
        <f t="shared" ca="1" si="170"/>
        <v xml:space="preserve"> </v>
      </c>
      <c r="AF100" s="87" t="str">
        <f t="shared" ca="1" si="170"/>
        <v xml:space="preserve"> </v>
      </c>
      <c r="AG100" s="87" t="str">
        <f t="shared" si="170"/>
        <v>WD</v>
      </c>
      <c r="AH100" s="87" t="str">
        <f t="shared" si="170"/>
        <v>WD</v>
      </c>
      <c r="AI100" s="87" t="str">
        <f t="shared" ca="1" si="170"/>
        <v xml:space="preserve"> </v>
      </c>
      <c r="AJ100" s="87" t="str">
        <f t="shared" ca="1" si="170"/>
        <v xml:space="preserve"> </v>
      </c>
      <c r="AK100" s="87" t="str">
        <f t="shared" ca="1" si="170"/>
        <v xml:space="preserve"> </v>
      </c>
      <c r="AL100" s="87" t="str">
        <f t="shared" ca="1" si="170"/>
        <v xml:space="preserve"> </v>
      </c>
      <c r="AM100" s="87" t="str">
        <f t="shared" ca="1" si="170"/>
        <v xml:space="preserve"> </v>
      </c>
      <c r="AN100" s="87" t="str">
        <f t="shared" si="170"/>
        <v>WD</v>
      </c>
      <c r="AO100" s="87" t="str">
        <f t="shared" ref="AO100:BT100" si="171">IF($C$2=TRUE,IF($F$100="",IF(AND(OR($D$100&lt;=AO$8,$D$100&lt;AP$8),$E$100&gt;=AO$8),$H$100,IF(OR(WEEKDAY(AO$8)=1,WEEKDAY(AO$8)=7),"WD"," ")),IF(AND(OR($D$100&lt;=AO$8,$D$100&lt;AP$8),$F$100&gt;=AO$8),"C",IF(OR(WEEKDAY(AO$8)=1,WEEKDAY(AO$8)=7),"WD"," "))),IF(OR(WEEKDAY(AO$8)=1,WEEKDAY(AO$8)=7),"WD",IF($F$100="",IF(AND(OR($D$100&lt;=AO$8,$D$100&lt;AP$8),$E$100&gt;=AO$8),$H$100," "),IF(AND(OR($D$100&lt;=AO$8,$D$100&lt;AP$8),$F$100&gt;=AO$8),"C"," "))))</f>
        <v>WD</v>
      </c>
      <c r="AP100" s="87" t="str">
        <f t="shared" ca="1" si="171"/>
        <v xml:space="preserve"> </v>
      </c>
      <c r="AQ100" s="87" t="str">
        <f t="shared" ca="1" si="171"/>
        <v xml:space="preserve"> </v>
      </c>
      <c r="AR100" s="87" t="str">
        <f t="shared" ca="1" si="171"/>
        <v xml:space="preserve"> </v>
      </c>
      <c r="AS100" s="87" t="str">
        <f t="shared" ca="1" si="171"/>
        <v xml:space="preserve"> </v>
      </c>
      <c r="AT100" s="87" t="str">
        <f t="shared" ca="1" si="171"/>
        <v xml:space="preserve"> </v>
      </c>
      <c r="AU100" s="87" t="str">
        <f t="shared" si="171"/>
        <v>WD</v>
      </c>
      <c r="AV100" s="87" t="str">
        <f t="shared" si="171"/>
        <v>WD</v>
      </c>
      <c r="AW100" s="87" t="str">
        <f t="shared" ca="1" si="171"/>
        <v xml:space="preserve"> </v>
      </c>
      <c r="AX100" s="87" t="str">
        <f t="shared" ca="1" si="171"/>
        <v xml:space="preserve"> </v>
      </c>
      <c r="AY100" s="87" t="str">
        <f t="shared" ca="1" si="171"/>
        <v xml:space="preserve"> </v>
      </c>
      <c r="AZ100" s="87" t="str">
        <f t="shared" ca="1" si="171"/>
        <v xml:space="preserve"> </v>
      </c>
      <c r="BA100" s="87" t="str">
        <f t="shared" ca="1" si="171"/>
        <v xml:space="preserve"> </v>
      </c>
      <c r="BB100" s="87" t="str">
        <f t="shared" si="171"/>
        <v>WD</v>
      </c>
      <c r="BC100" s="87" t="str">
        <f t="shared" si="171"/>
        <v>WD</v>
      </c>
      <c r="BD100" s="87" t="str">
        <f t="shared" ca="1" si="171"/>
        <v xml:space="preserve"> </v>
      </c>
      <c r="BE100" s="87" t="str">
        <f t="shared" ca="1" si="171"/>
        <v xml:space="preserve"> </v>
      </c>
      <c r="BF100" s="87" t="str">
        <f t="shared" ca="1" si="171"/>
        <v xml:space="preserve"> </v>
      </c>
      <c r="BG100" s="87" t="str">
        <f t="shared" ca="1" si="171"/>
        <v xml:space="preserve"> </v>
      </c>
      <c r="BH100" s="87" t="str">
        <f t="shared" ca="1" si="171"/>
        <v xml:space="preserve"> </v>
      </c>
      <c r="BI100" s="87" t="str">
        <f t="shared" si="171"/>
        <v>WD</v>
      </c>
      <c r="BJ100" s="87" t="str">
        <f t="shared" si="171"/>
        <v>WD</v>
      </c>
      <c r="BK100" s="87" t="str">
        <f t="shared" ca="1" si="171"/>
        <v xml:space="preserve"> </v>
      </c>
      <c r="BL100" s="87" t="str">
        <f t="shared" ca="1" si="171"/>
        <v xml:space="preserve"> </v>
      </c>
      <c r="BM100" s="87" t="str">
        <f t="shared" ca="1" si="171"/>
        <v xml:space="preserve"> </v>
      </c>
      <c r="BN100" s="87" t="str">
        <f t="shared" ca="1" si="171"/>
        <v xml:space="preserve"> </v>
      </c>
      <c r="BO100" s="87" t="str">
        <f t="shared" ca="1" si="171"/>
        <v xml:space="preserve"> </v>
      </c>
      <c r="BP100" s="87" t="str">
        <f t="shared" si="171"/>
        <v>WD</v>
      </c>
      <c r="BQ100" s="87" t="str">
        <f t="shared" si="171"/>
        <v>WD</v>
      </c>
      <c r="BR100" s="87" t="str">
        <f t="shared" ca="1" si="171"/>
        <v xml:space="preserve"> </v>
      </c>
      <c r="BS100" s="87" t="str">
        <f t="shared" ca="1" si="171"/>
        <v xml:space="preserve"> </v>
      </c>
      <c r="BT100" s="87" t="str">
        <f t="shared" ca="1" si="171"/>
        <v xml:space="preserve"> </v>
      </c>
      <c r="BU100" s="87" t="str">
        <f t="shared" ref="BU100:CZ100" ca="1" si="172">IF($C$2=TRUE,IF($F$100="",IF(AND(OR($D$100&lt;=BU$8,$D$100&lt;BV$8),$E$100&gt;=BU$8),$H$100,IF(OR(WEEKDAY(BU$8)=1,WEEKDAY(BU$8)=7),"WD"," ")),IF(AND(OR($D$100&lt;=BU$8,$D$100&lt;BV$8),$F$100&gt;=BU$8),"C",IF(OR(WEEKDAY(BU$8)=1,WEEKDAY(BU$8)=7),"WD"," "))),IF(OR(WEEKDAY(BU$8)=1,WEEKDAY(BU$8)=7),"WD",IF($F$100="",IF(AND(OR($D$100&lt;=BU$8,$D$100&lt;BV$8),$E$100&gt;=BU$8),$H$100," "),IF(AND(OR($D$100&lt;=BU$8,$D$100&lt;BV$8),$F$100&gt;=BU$8),"C"," "))))</f>
        <v xml:space="preserve"> </v>
      </c>
      <c r="BV100" s="87" t="str">
        <f t="shared" ca="1" si="172"/>
        <v xml:space="preserve"> </v>
      </c>
      <c r="BW100" s="87" t="str">
        <f t="shared" si="172"/>
        <v>WD</v>
      </c>
      <c r="BX100" s="87" t="str">
        <f t="shared" si="172"/>
        <v>WD</v>
      </c>
      <c r="BY100" s="87" t="str">
        <f t="shared" ca="1" si="172"/>
        <v xml:space="preserve"> </v>
      </c>
      <c r="BZ100" s="87" t="str">
        <f t="shared" ca="1" si="172"/>
        <v xml:space="preserve"> </v>
      </c>
      <c r="CA100" s="87" t="str">
        <f t="shared" ca="1" si="172"/>
        <v xml:space="preserve"> </v>
      </c>
      <c r="CB100" s="87" t="str">
        <f t="shared" ca="1" si="172"/>
        <v xml:space="preserve"> </v>
      </c>
      <c r="CC100" s="87" t="str">
        <f t="shared" ca="1" si="172"/>
        <v xml:space="preserve"> </v>
      </c>
      <c r="CD100" s="87" t="str">
        <f t="shared" si="172"/>
        <v>WD</v>
      </c>
      <c r="CE100" s="87" t="str">
        <f t="shared" si="172"/>
        <v>WD</v>
      </c>
      <c r="CF100" s="87" t="str">
        <f t="shared" ca="1" si="172"/>
        <v xml:space="preserve"> </v>
      </c>
      <c r="CG100" s="87" t="str">
        <f t="shared" ca="1" si="172"/>
        <v xml:space="preserve"> </v>
      </c>
      <c r="CH100" s="87" t="str">
        <f t="shared" ca="1" si="172"/>
        <v xml:space="preserve"> </v>
      </c>
      <c r="CI100" s="87" t="str">
        <f t="shared" ca="1" si="172"/>
        <v xml:space="preserve"> </v>
      </c>
      <c r="CJ100" s="87" t="str">
        <f t="shared" ca="1" si="172"/>
        <v xml:space="preserve"> </v>
      </c>
      <c r="CK100" s="87" t="str">
        <f t="shared" si="172"/>
        <v>WD</v>
      </c>
      <c r="CL100" s="87" t="str">
        <f t="shared" si="172"/>
        <v>WD</v>
      </c>
      <c r="CM100" s="87" t="str">
        <f t="shared" ca="1" si="172"/>
        <v xml:space="preserve"> </v>
      </c>
      <c r="CN100" s="87" t="str">
        <f t="shared" ca="1" si="172"/>
        <v xml:space="preserve"> </v>
      </c>
      <c r="CO100" s="87" t="str">
        <f t="shared" ca="1" si="172"/>
        <v xml:space="preserve"> </v>
      </c>
      <c r="CP100" s="87" t="str">
        <f t="shared" ca="1" si="172"/>
        <v xml:space="preserve"> </v>
      </c>
      <c r="CQ100" s="87" t="str">
        <f t="shared" ca="1" si="172"/>
        <v xml:space="preserve"> </v>
      </c>
      <c r="CR100" s="87" t="str">
        <f t="shared" si="172"/>
        <v>WD</v>
      </c>
      <c r="CS100" s="87" t="str">
        <f t="shared" si="172"/>
        <v>WD</v>
      </c>
      <c r="CT100" s="87" t="str">
        <f t="shared" ca="1" si="172"/>
        <v xml:space="preserve"> </v>
      </c>
      <c r="CU100" s="87" t="str">
        <f t="shared" ca="1" si="172"/>
        <v xml:space="preserve"> </v>
      </c>
      <c r="CV100" s="87" t="str">
        <f t="shared" ca="1" si="172"/>
        <v xml:space="preserve"> </v>
      </c>
      <c r="CW100" s="87" t="str">
        <f t="shared" ca="1" si="172"/>
        <v xml:space="preserve"> </v>
      </c>
      <c r="CX100" s="87" t="str">
        <f t="shared" ca="1" si="172"/>
        <v xml:space="preserve"> </v>
      </c>
      <c r="CY100" s="87" t="str">
        <f t="shared" si="172"/>
        <v>WD</v>
      </c>
      <c r="CZ100" s="87" t="str">
        <f t="shared" si="172"/>
        <v>WD</v>
      </c>
      <c r="DA100" s="87" t="str">
        <f t="shared" ref="DA100:DZ100" ca="1" si="173">IF($C$2=TRUE,IF($F$100="",IF(AND(OR($D$100&lt;=DA$8,$D$100&lt;DB$8),$E$100&gt;=DA$8),$H$100,IF(OR(WEEKDAY(DA$8)=1,WEEKDAY(DA$8)=7),"WD"," ")),IF(AND(OR($D$100&lt;=DA$8,$D$100&lt;DB$8),$F$100&gt;=DA$8),"C",IF(OR(WEEKDAY(DA$8)=1,WEEKDAY(DA$8)=7),"WD"," "))),IF(OR(WEEKDAY(DA$8)=1,WEEKDAY(DA$8)=7),"WD",IF($F$100="",IF(AND(OR($D$100&lt;=DA$8,$D$100&lt;DB$8),$E$100&gt;=DA$8),$H$100," "),IF(AND(OR($D$100&lt;=DA$8,$D$100&lt;DB$8),$F$100&gt;=DA$8),"C"," "))))</f>
        <v xml:space="preserve"> </v>
      </c>
      <c r="DB100" s="87" t="str">
        <f t="shared" ca="1" si="173"/>
        <v xml:space="preserve"> </v>
      </c>
      <c r="DC100" s="87" t="str">
        <f t="shared" ca="1" si="173"/>
        <v xml:space="preserve"> </v>
      </c>
      <c r="DD100" s="87" t="str">
        <f t="shared" ca="1" si="173"/>
        <v xml:space="preserve"> </v>
      </c>
      <c r="DE100" s="87" t="str">
        <f t="shared" ca="1" si="173"/>
        <v xml:space="preserve"> </v>
      </c>
      <c r="DF100" s="87" t="str">
        <f t="shared" si="173"/>
        <v>WD</v>
      </c>
      <c r="DG100" s="87" t="str">
        <f t="shared" si="173"/>
        <v>WD</v>
      </c>
      <c r="DH100" s="87" t="str">
        <f t="shared" ca="1" si="173"/>
        <v xml:space="preserve"> </v>
      </c>
      <c r="DI100" s="87" t="str">
        <f t="shared" ca="1" si="173"/>
        <v xml:space="preserve"> </v>
      </c>
      <c r="DJ100" s="87" t="str">
        <f t="shared" ca="1" si="173"/>
        <v xml:space="preserve"> </v>
      </c>
      <c r="DK100" s="87" t="str">
        <f t="shared" ca="1" si="173"/>
        <v xml:space="preserve"> </v>
      </c>
      <c r="DL100" s="87" t="str">
        <f t="shared" ca="1" si="173"/>
        <v xml:space="preserve"> </v>
      </c>
      <c r="DM100" s="87" t="str">
        <f t="shared" si="173"/>
        <v>WD</v>
      </c>
      <c r="DN100" s="87" t="str">
        <f t="shared" si="173"/>
        <v>WD</v>
      </c>
      <c r="DO100" s="87" t="str">
        <f t="shared" ca="1" si="173"/>
        <v xml:space="preserve"> </v>
      </c>
      <c r="DP100" s="87" t="str">
        <f t="shared" ca="1" si="173"/>
        <v xml:space="preserve"> </v>
      </c>
      <c r="DQ100" s="87" t="str">
        <f t="shared" ca="1" si="173"/>
        <v xml:space="preserve"> </v>
      </c>
      <c r="DR100" s="87" t="str">
        <f t="shared" ca="1" si="173"/>
        <v xml:space="preserve"> </v>
      </c>
      <c r="DS100" s="87" t="str">
        <f t="shared" ca="1" si="173"/>
        <v xml:space="preserve"> </v>
      </c>
      <c r="DT100" s="87" t="str">
        <f t="shared" si="173"/>
        <v>WD</v>
      </c>
      <c r="DU100" s="87" t="str">
        <f t="shared" si="173"/>
        <v>WD</v>
      </c>
      <c r="DV100" s="87" t="str">
        <f t="shared" ca="1" si="173"/>
        <v xml:space="preserve"> </v>
      </c>
      <c r="DW100" s="87" t="str">
        <f t="shared" ca="1" si="173"/>
        <v xml:space="preserve"> </v>
      </c>
      <c r="DX100" s="87" t="str">
        <f t="shared" ca="1" si="173"/>
        <v xml:space="preserve"> </v>
      </c>
      <c r="DY100" s="87" t="str">
        <f t="shared" ca="1" si="173"/>
        <v xml:space="preserve"> </v>
      </c>
      <c r="DZ100" s="87" t="str">
        <f t="shared" ca="1" si="173"/>
        <v xml:space="preserve"> </v>
      </c>
    </row>
    <row r="101" spans="1:130" s="74" customFormat="1" ht="1.2" customHeight="1" x14ac:dyDescent="0.3">
      <c r="A101" s="96"/>
      <c r="B101" s="96"/>
      <c r="C101" s="96"/>
      <c r="D101" s="97"/>
      <c r="E101" s="97"/>
      <c r="F101" s="97"/>
      <c r="G101" s="98" t="str">
        <f ca="1">IF(AND(G100 = 100%, G102 = 100%), "100%", " ")</f>
        <v xml:space="preserve"> </v>
      </c>
      <c r="H101" s="82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</row>
    <row r="102" spans="1:130" x14ac:dyDescent="0.3">
      <c r="A102" s="96" t="str">
        <f ca="1">IF(OFFSET(Actions!B1,47,0)  = "","", OFFSET(Actions!B1,47,0) )</f>
        <v/>
      </c>
      <c r="B102" s="96" t="str">
        <f ca="1">IF(OFFSET(Actions!H$1,47,0) = "","", OFFSET(Actions!H$1,47,0))</f>
        <v/>
      </c>
      <c r="C102" s="96" t="str">
        <f ca="1">IF(OFFSET(Actions!C1,47,0)  = "","", OFFSET(Actions!C1,47,0) )</f>
        <v/>
      </c>
      <c r="D102" s="97" t="str">
        <f ca="1">IF(OFFSET(Actions!I$1,47,0) = 0/1/1900,"",IFERROR(DATEVALUE(MID(OFFSET(Actions!I$1,47,0), 5,8 )), OFFSET(Actions!I$1,47,0)))</f>
        <v/>
      </c>
      <c r="E102" s="97" t="str">
        <f ca="1">IF(OFFSET(Actions!J$1,47,0) = 0/1/1900,"",IFERROR(DATEVALUE(MID(OFFSET(Actions!J$1,47,0), 5,8 )), OFFSET(Actions!J$1,47,0)))</f>
        <v/>
      </c>
      <c r="F102" s="97" t="str">
        <f ca="1">IF(OFFSET(Actions!K$1,47,0) = 0/1/1900,"",IFERROR(DATEVALUE(MID(OFFSET(Actions!K$1,47,0), 5,8 )), OFFSET(Actions!K$1,47,0)))</f>
        <v/>
      </c>
      <c r="G102" s="98" t="str">
        <f ca="1">IF(OFFSET(Actions!G1,47,0)  = "","", OFFSET(Actions!G1,47,0) )</f>
        <v/>
      </c>
      <c r="H102" s="82" t="str">
        <f ca="1">IF(OFFSET(Actions!E1,47,0)  = "","", OFFSET(Actions!E1,47,0) )</f>
        <v/>
      </c>
      <c r="I102" s="87" t="str">
        <f t="shared" ref="I102:AN102" ca="1" si="174">IF($C$2=TRUE,IF($F$102="",IF(AND(OR($D$102&lt;=I$8,$D$102&lt;J$8),$E$102&gt;=I$8),$H$102,IF(OR(WEEKDAY(I$8)=1,WEEKDAY(I$8)=7),"WD"," ")),IF(AND(OR($D$102&lt;=I$8,$D$102&lt;J$8),$F$102&gt;=I$8),"C",IF(OR(WEEKDAY(I$8)=1,WEEKDAY(I$8)=7),"WD"," "))),IF(OR(WEEKDAY(I$8)=1,WEEKDAY(I$8)=7),"WD",IF($F$102="",IF(AND(OR($D$102&lt;=I$8,$D$102&lt;J$8),$E$102&gt;=I$8),$H$102," "),IF(AND(OR($D$102&lt;=I$8,$D$102&lt;J$8),$F$102&gt;=I$8),"C"," "))))</f>
        <v xml:space="preserve"> </v>
      </c>
      <c r="J102" s="87" t="str">
        <f t="shared" ca="1" si="174"/>
        <v xml:space="preserve"> </v>
      </c>
      <c r="K102" s="87" t="str">
        <f t="shared" ca="1" si="174"/>
        <v xml:space="preserve"> </v>
      </c>
      <c r="L102" s="87" t="str">
        <f t="shared" si="174"/>
        <v>WD</v>
      </c>
      <c r="M102" s="87" t="str">
        <f t="shared" si="174"/>
        <v>WD</v>
      </c>
      <c r="N102" s="87" t="str">
        <f t="shared" ca="1" si="174"/>
        <v xml:space="preserve"> </v>
      </c>
      <c r="O102" s="87" t="str">
        <f t="shared" ca="1" si="174"/>
        <v xml:space="preserve"> </v>
      </c>
      <c r="P102" s="87" t="str">
        <f t="shared" ca="1" si="174"/>
        <v xml:space="preserve"> </v>
      </c>
      <c r="Q102" s="87" t="str">
        <f t="shared" ca="1" si="174"/>
        <v xml:space="preserve"> </v>
      </c>
      <c r="R102" s="87" t="str">
        <f t="shared" ca="1" si="174"/>
        <v xml:space="preserve"> </v>
      </c>
      <c r="S102" s="87" t="str">
        <f t="shared" si="174"/>
        <v>WD</v>
      </c>
      <c r="T102" s="87" t="str">
        <f t="shared" si="174"/>
        <v>WD</v>
      </c>
      <c r="U102" s="87" t="str">
        <f t="shared" ca="1" si="174"/>
        <v xml:space="preserve"> </v>
      </c>
      <c r="V102" s="87" t="str">
        <f t="shared" ca="1" si="174"/>
        <v xml:space="preserve"> </v>
      </c>
      <c r="W102" s="87" t="str">
        <f t="shared" ca="1" si="174"/>
        <v xml:space="preserve"> </v>
      </c>
      <c r="X102" s="87" t="str">
        <f t="shared" ca="1" si="174"/>
        <v xml:space="preserve"> </v>
      </c>
      <c r="Y102" s="87" t="str">
        <f t="shared" ca="1" si="174"/>
        <v xml:space="preserve"> </v>
      </c>
      <c r="Z102" s="87" t="str">
        <f t="shared" si="174"/>
        <v>WD</v>
      </c>
      <c r="AA102" s="87" t="str">
        <f t="shared" si="174"/>
        <v>WD</v>
      </c>
      <c r="AB102" s="87" t="str">
        <f t="shared" ca="1" si="174"/>
        <v xml:space="preserve"> </v>
      </c>
      <c r="AC102" s="87" t="str">
        <f t="shared" ca="1" si="174"/>
        <v xml:space="preserve"> </v>
      </c>
      <c r="AD102" s="87" t="str">
        <f t="shared" ca="1" si="174"/>
        <v xml:space="preserve"> </v>
      </c>
      <c r="AE102" s="87" t="str">
        <f t="shared" ca="1" si="174"/>
        <v xml:space="preserve"> </v>
      </c>
      <c r="AF102" s="87" t="str">
        <f t="shared" ca="1" si="174"/>
        <v xml:space="preserve"> </v>
      </c>
      <c r="AG102" s="87" t="str">
        <f t="shared" si="174"/>
        <v>WD</v>
      </c>
      <c r="AH102" s="87" t="str">
        <f t="shared" si="174"/>
        <v>WD</v>
      </c>
      <c r="AI102" s="87" t="str">
        <f t="shared" ca="1" si="174"/>
        <v xml:space="preserve"> </v>
      </c>
      <c r="AJ102" s="87" t="str">
        <f t="shared" ca="1" si="174"/>
        <v xml:space="preserve"> </v>
      </c>
      <c r="AK102" s="87" t="str">
        <f t="shared" ca="1" si="174"/>
        <v xml:space="preserve"> </v>
      </c>
      <c r="AL102" s="87" t="str">
        <f t="shared" ca="1" si="174"/>
        <v xml:space="preserve"> </v>
      </c>
      <c r="AM102" s="87" t="str">
        <f t="shared" ca="1" si="174"/>
        <v xml:space="preserve"> </v>
      </c>
      <c r="AN102" s="87" t="str">
        <f t="shared" si="174"/>
        <v>WD</v>
      </c>
      <c r="AO102" s="87" t="str">
        <f t="shared" ref="AO102:BT102" si="175">IF($C$2=TRUE,IF($F$102="",IF(AND(OR($D$102&lt;=AO$8,$D$102&lt;AP$8),$E$102&gt;=AO$8),$H$102,IF(OR(WEEKDAY(AO$8)=1,WEEKDAY(AO$8)=7),"WD"," ")),IF(AND(OR($D$102&lt;=AO$8,$D$102&lt;AP$8),$F$102&gt;=AO$8),"C",IF(OR(WEEKDAY(AO$8)=1,WEEKDAY(AO$8)=7),"WD"," "))),IF(OR(WEEKDAY(AO$8)=1,WEEKDAY(AO$8)=7),"WD",IF($F$102="",IF(AND(OR($D$102&lt;=AO$8,$D$102&lt;AP$8),$E$102&gt;=AO$8),$H$102," "),IF(AND(OR($D$102&lt;=AO$8,$D$102&lt;AP$8),$F$102&gt;=AO$8),"C"," "))))</f>
        <v>WD</v>
      </c>
      <c r="AP102" s="87" t="str">
        <f t="shared" ca="1" si="175"/>
        <v xml:space="preserve"> </v>
      </c>
      <c r="AQ102" s="87" t="str">
        <f t="shared" ca="1" si="175"/>
        <v xml:space="preserve"> </v>
      </c>
      <c r="AR102" s="87" t="str">
        <f t="shared" ca="1" si="175"/>
        <v xml:space="preserve"> </v>
      </c>
      <c r="AS102" s="87" t="str">
        <f t="shared" ca="1" si="175"/>
        <v xml:space="preserve"> </v>
      </c>
      <c r="AT102" s="87" t="str">
        <f t="shared" ca="1" si="175"/>
        <v xml:space="preserve"> </v>
      </c>
      <c r="AU102" s="87" t="str">
        <f t="shared" si="175"/>
        <v>WD</v>
      </c>
      <c r="AV102" s="87" t="str">
        <f t="shared" si="175"/>
        <v>WD</v>
      </c>
      <c r="AW102" s="87" t="str">
        <f t="shared" ca="1" si="175"/>
        <v xml:space="preserve"> </v>
      </c>
      <c r="AX102" s="87" t="str">
        <f t="shared" ca="1" si="175"/>
        <v xml:space="preserve"> </v>
      </c>
      <c r="AY102" s="87" t="str">
        <f t="shared" ca="1" si="175"/>
        <v xml:space="preserve"> </v>
      </c>
      <c r="AZ102" s="87" t="str">
        <f t="shared" ca="1" si="175"/>
        <v xml:space="preserve"> </v>
      </c>
      <c r="BA102" s="87" t="str">
        <f t="shared" ca="1" si="175"/>
        <v xml:space="preserve"> </v>
      </c>
      <c r="BB102" s="87" t="str">
        <f t="shared" si="175"/>
        <v>WD</v>
      </c>
      <c r="BC102" s="87" t="str">
        <f t="shared" si="175"/>
        <v>WD</v>
      </c>
      <c r="BD102" s="87" t="str">
        <f t="shared" ca="1" si="175"/>
        <v xml:space="preserve"> </v>
      </c>
      <c r="BE102" s="87" t="str">
        <f t="shared" ca="1" si="175"/>
        <v xml:space="preserve"> </v>
      </c>
      <c r="BF102" s="87" t="str">
        <f t="shared" ca="1" si="175"/>
        <v xml:space="preserve"> </v>
      </c>
      <c r="BG102" s="87" t="str">
        <f t="shared" ca="1" si="175"/>
        <v xml:space="preserve"> </v>
      </c>
      <c r="BH102" s="87" t="str">
        <f t="shared" ca="1" si="175"/>
        <v xml:space="preserve"> </v>
      </c>
      <c r="BI102" s="87" t="str">
        <f t="shared" si="175"/>
        <v>WD</v>
      </c>
      <c r="BJ102" s="87" t="str">
        <f t="shared" si="175"/>
        <v>WD</v>
      </c>
      <c r="BK102" s="87" t="str">
        <f t="shared" ca="1" si="175"/>
        <v xml:space="preserve"> </v>
      </c>
      <c r="BL102" s="87" t="str">
        <f t="shared" ca="1" si="175"/>
        <v xml:space="preserve"> </v>
      </c>
      <c r="BM102" s="87" t="str">
        <f t="shared" ca="1" si="175"/>
        <v xml:space="preserve"> </v>
      </c>
      <c r="BN102" s="87" t="str">
        <f t="shared" ca="1" si="175"/>
        <v xml:space="preserve"> </v>
      </c>
      <c r="BO102" s="87" t="str">
        <f t="shared" ca="1" si="175"/>
        <v xml:space="preserve"> </v>
      </c>
      <c r="BP102" s="87" t="str">
        <f t="shared" si="175"/>
        <v>WD</v>
      </c>
      <c r="BQ102" s="87" t="str">
        <f t="shared" si="175"/>
        <v>WD</v>
      </c>
      <c r="BR102" s="87" t="str">
        <f t="shared" ca="1" si="175"/>
        <v xml:space="preserve"> </v>
      </c>
      <c r="BS102" s="87" t="str">
        <f t="shared" ca="1" si="175"/>
        <v xml:space="preserve"> </v>
      </c>
      <c r="BT102" s="87" t="str">
        <f t="shared" ca="1" si="175"/>
        <v xml:space="preserve"> </v>
      </c>
      <c r="BU102" s="87" t="str">
        <f t="shared" ref="BU102:CZ102" ca="1" si="176">IF($C$2=TRUE,IF($F$102="",IF(AND(OR($D$102&lt;=BU$8,$D$102&lt;BV$8),$E$102&gt;=BU$8),$H$102,IF(OR(WEEKDAY(BU$8)=1,WEEKDAY(BU$8)=7),"WD"," ")),IF(AND(OR($D$102&lt;=BU$8,$D$102&lt;BV$8),$F$102&gt;=BU$8),"C",IF(OR(WEEKDAY(BU$8)=1,WEEKDAY(BU$8)=7),"WD"," "))),IF(OR(WEEKDAY(BU$8)=1,WEEKDAY(BU$8)=7),"WD",IF($F$102="",IF(AND(OR($D$102&lt;=BU$8,$D$102&lt;BV$8),$E$102&gt;=BU$8),$H$102," "),IF(AND(OR($D$102&lt;=BU$8,$D$102&lt;BV$8),$F$102&gt;=BU$8),"C"," "))))</f>
        <v xml:space="preserve"> </v>
      </c>
      <c r="BV102" s="87" t="str">
        <f t="shared" ca="1" si="176"/>
        <v xml:space="preserve"> </v>
      </c>
      <c r="BW102" s="87" t="str">
        <f t="shared" si="176"/>
        <v>WD</v>
      </c>
      <c r="BX102" s="87" t="str">
        <f t="shared" si="176"/>
        <v>WD</v>
      </c>
      <c r="BY102" s="87" t="str">
        <f t="shared" ca="1" si="176"/>
        <v xml:space="preserve"> </v>
      </c>
      <c r="BZ102" s="87" t="str">
        <f t="shared" ca="1" si="176"/>
        <v xml:space="preserve"> </v>
      </c>
      <c r="CA102" s="87" t="str">
        <f t="shared" ca="1" si="176"/>
        <v xml:space="preserve"> </v>
      </c>
      <c r="CB102" s="87" t="str">
        <f t="shared" ca="1" si="176"/>
        <v xml:space="preserve"> </v>
      </c>
      <c r="CC102" s="87" t="str">
        <f t="shared" ca="1" si="176"/>
        <v xml:space="preserve"> </v>
      </c>
      <c r="CD102" s="87" t="str">
        <f t="shared" si="176"/>
        <v>WD</v>
      </c>
      <c r="CE102" s="87" t="str">
        <f t="shared" si="176"/>
        <v>WD</v>
      </c>
      <c r="CF102" s="87" t="str">
        <f t="shared" ca="1" si="176"/>
        <v xml:space="preserve"> </v>
      </c>
      <c r="CG102" s="87" t="str">
        <f t="shared" ca="1" si="176"/>
        <v xml:space="preserve"> </v>
      </c>
      <c r="CH102" s="87" t="str">
        <f t="shared" ca="1" si="176"/>
        <v xml:space="preserve"> </v>
      </c>
      <c r="CI102" s="87" t="str">
        <f t="shared" ca="1" si="176"/>
        <v xml:space="preserve"> </v>
      </c>
      <c r="CJ102" s="87" t="str">
        <f t="shared" ca="1" si="176"/>
        <v xml:space="preserve"> </v>
      </c>
      <c r="CK102" s="87" t="str">
        <f t="shared" si="176"/>
        <v>WD</v>
      </c>
      <c r="CL102" s="87" t="str">
        <f t="shared" si="176"/>
        <v>WD</v>
      </c>
      <c r="CM102" s="87" t="str">
        <f t="shared" ca="1" si="176"/>
        <v xml:space="preserve"> </v>
      </c>
      <c r="CN102" s="87" t="str">
        <f t="shared" ca="1" si="176"/>
        <v xml:space="preserve"> </v>
      </c>
      <c r="CO102" s="87" t="str">
        <f t="shared" ca="1" si="176"/>
        <v xml:space="preserve"> </v>
      </c>
      <c r="CP102" s="87" t="str">
        <f t="shared" ca="1" si="176"/>
        <v xml:space="preserve"> </v>
      </c>
      <c r="CQ102" s="87" t="str">
        <f t="shared" ca="1" si="176"/>
        <v xml:space="preserve"> </v>
      </c>
      <c r="CR102" s="87" t="str">
        <f t="shared" si="176"/>
        <v>WD</v>
      </c>
      <c r="CS102" s="87" t="str">
        <f t="shared" si="176"/>
        <v>WD</v>
      </c>
      <c r="CT102" s="87" t="str">
        <f t="shared" ca="1" si="176"/>
        <v xml:space="preserve"> </v>
      </c>
      <c r="CU102" s="87" t="str">
        <f t="shared" ca="1" si="176"/>
        <v xml:space="preserve"> </v>
      </c>
      <c r="CV102" s="87" t="str">
        <f t="shared" ca="1" si="176"/>
        <v xml:space="preserve"> </v>
      </c>
      <c r="CW102" s="87" t="str">
        <f t="shared" ca="1" si="176"/>
        <v xml:space="preserve"> </v>
      </c>
      <c r="CX102" s="87" t="str">
        <f t="shared" ca="1" si="176"/>
        <v xml:space="preserve"> </v>
      </c>
      <c r="CY102" s="87" t="str">
        <f t="shared" si="176"/>
        <v>WD</v>
      </c>
      <c r="CZ102" s="87" t="str">
        <f t="shared" si="176"/>
        <v>WD</v>
      </c>
      <c r="DA102" s="87" t="str">
        <f t="shared" ref="DA102:DZ102" ca="1" si="177">IF($C$2=TRUE,IF($F$102="",IF(AND(OR($D$102&lt;=DA$8,$D$102&lt;DB$8),$E$102&gt;=DA$8),$H$102,IF(OR(WEEKDAY(DA$8)=1,WEEKDAY(DA$8)=7),"WD"," ")),IF(AND(OR($D$102&lt;=DA$8,$D$102&lt;DB$8),$F$102&gt;=DA$8),"C",IF(OR(WEEKDAY(DA$8)=1,WEEKDAY(DA$8)=7),"WD"," "))),IF(OR(WEEKDAY(DA$8)=1,WEEKDAY(DA$8)=7),"WD",IF($F$102="",IF(AND(OR($D$102&lt;=DA$8,$D$102&lt;DB$8),$E$102&gt;=DA$8),$H$102," "),IF(AND(OR($D$102&lt;=DA$8,$D$102&lt;DB$8),$F$102&gt;=DA$8),"C"," "))))</f>
        <v xml:space="preserve"> </v>
      </c>
      <c r="DB102" s="87" t="str">
        <f t="shared" ca="1" si="177"/>
        <v xml:space="preserve"> </v>
      </c>
      <c r="DC102" s="87" t="str">
        <f t="shared" ca="1" si="177"/>
        <v xml:space="preserve"> </v>
      </c>
      <c r="DD102" s="87" t="str">
        <f t="shared" ca="1" si="177"/>
        <v xml:space="preserve"> </v>
      </c>
      <c r="DE102" s="87" t="str">
        <f t="shared" ca="1" si="177"/>
        <v xml:space="preserve"> </v>
      </c>
      <c r="DF102" s="87" t="str">
        <f t="shared" si="177"/>
        <v>WD</v>
      </c>
      <c r="DG102" s="87" t="str">
        <f t="shared" si="177"/>
        <v>WD</v>
      </c>
      <c r="DH102" s="87" t="str">
        <f t="shared" ca="1" si="177"/>
        <v xml:space="preserve"> </v>
      </c>
      <c r="DI102" s="87" t="str">
        <f t="shared" ca="1" si="177"/>
        <v xml:space="preserve"> </v>
      </c>
      <c r="DJ102" s="87" t="str">
        <f t="shared" ca="1" si="177"/>
        <v xml:space="preserve"> </v>
      </c>
      <c r="DK102" s="87" t="str">
        <f t="shared" ca="1" si="177"/>
        <v xml:space="preserve"> </v>
      </c>
      <c r="DL102" s="87" t="str">
        <f t="shared" ca="1" si="177"/>
        <v xml:space="preserve"> </v>
      </c>
      <c r="DM102" s="87" t="str">
        <f t="shared" si="177"/>
        <v>WD</v>
      </c>
      <c r="DN102" s="87" t="str">
        <f t="shared" si="177"/>
        <v>WD</v>
      </c>
      <c r="DO102" s="87" t="str">
        <f t="shared" ca="1" si="177"/>
        <v xml:space="preserve"> </v>
      </c>
      <c r="DP102" s="87" t="str">
        <f t="shared" ca="1" si="177"/>
        <v xml:space="preserve"> </v>
      </c>
      <c r="DQ102" s="87" t="str">
        <f t="shared" ca="1" si="177"/>
        <v xml:space="preserve"> </v>
      </c>
      <c r="DR102" s="87" t="str">
        <f t="shared" ca="1" si="177"/>
        <v xml:space="preserve"> </v>
      </c>
      <c r="DS102" s="87" t="str">
        <f t="shared" ca="1" si="177"/>
        <v xml:space="preserve"> </v>
      </c>
      <c r="DT102" s="87" t="str">
        <f t="shared" si="177"/>
        <v>WD</v>
      </c>
      <c r="DU102" s="87" t="str">
        <f t="shared" si="177"/>
        <v>WD</v>
      </c>
      <c r="DV102" s="87" t="str">
        <f t="shared" ca="1" si="177"/>
        <v xml:space="preserve"> </v>
      </c>
      <c r="DW102" s="87" t="str">
        <f t="shared" ca="1" si="177"/>
        <v xml:space="preserve"> </v>
      </c>
      <c r="DX102" s="87" t="str">
        <f t="shared" ca="1" si="177"/>
        <v xml:space="preserve"> </v>
      </c>
      <c r="DY102" s="87" t="str">
        <f t="shared" ca="1" si="177"/>
        <v xml:space="preserve"> </v>
      </c>
      <c r="DZ102" s="87" t="str">
        <f t="shared" ca="1" si="177"/>
        <v xml:space="preserve"> </v>
      </c>
    </row>
    <row r="103" spans="1:130" s="74" customFormat="1" ht="1.2" customHeight="1" x14ac:dyDescent="0.3">
      <c r="A103" s="96"/>
      <c r="B103" s="96"/>
      <c r="C103" s="96"/>
      <c r="D103" s="97"/>
      <c r="E103" s="97"/>
      <c r="F103" s="97"/>
      <c r="G103" s="98" t="str">
        <f ca="1">IF(AND(G102 = 100%, G104 = 100%), "100%", " ")</f>
        <v xml:space="preserve"> </v>
      </c>
      <c r="H103" s="82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</row>
    <row r="104" spans="1:130" x14ac:dyDescent="0.3">
      <c r="A104" s="96" t="str">
        <f ca="1">IF(OFFSET(Actions!B1,48,0)  = "","", OFFSET(Actions!B1,48,0) )</f>
        <v/>
      </c>
      <c r="B104" s="96" t="str">
        <f ca="1">IF(OFFSET(Actions!H$1,48,0) = "","", OFFSET(Actions!H$1,48,0))</f>
        <v/>
      </c>
      <c r="C104" s="96" t="str">
        <f ca="1">IF(OFFSET(Actions!C1,48,0)  = "","", OFFSET(Actions!C1,48,0) )</f>
        <v/>
      </c>
      <c r="D104" s="97" t="str">
        <f ca="1">IF(OFFSET(Actions!I$1,48,0) = 0/1/1900,"",IFERROR(DATEVALUE(MID(OFFSET(Actions!I$1,48,0), 5,8 )), OFFSET(Actions!I$1,48,0)))</f>
        <v/>
      </c>
      <c r="E104" s="97" t="str">
        <f ca="1">IF(OFFSET(Actions!J$1,48,0) = 0/1/1900,"",IFERROR(DATEVALUE(MID(OFFSET(Actions!J$1,48,0), 5,8 )), OFFSET(Actions!J$1,48,0)))</f>
        <v/>
      </c>
      <c r="F104" s="97" t="str">
        <f ca="1">IF(OFFSET(Actions!K$1,48,0) = 0/1/1900,"",IFERROR(DATEVALUE(MID(OFFSET(Actions!K$1,48,0), 5,8 )), OFFSET(Actions!K$1,48,0)))</f>
        <v/>
      </c>
      <c r="G104" s="98" t="str">
        <f ca="1">IF(OFFSET(Actions!G1,48,0)  = "","", OFFSET(Actions!G1,48,0) )</f>
        <v/>
      </c>
      <c r="H104" s="82" t="str">
        <f ca="1">IF(OFFSET(Actions!E1,48,0)  = "","", OFFSET(Actions!E1,48,0) )</f>
        <v/>
      </c>
      <c r="I104" s="87" t="str">
        <f t="shared" ref="I104:AN104" ca="1" si="178">IF($C$2=TRUE,IF($F$104="",IF(AND(OR($D$104&lt;=I$8,$D$104&lt;J$8),$E$104&gt;=I$8),$H$104,IF(OR(WEEKDAY(I$8)=1,WEEKDAY(I$8)=7),"WD"," ")),IF(AND(OR($D$104&lt;=I$8,$D$104&lt;J$8),$F$104&gt;=I$8),"C",IF(OR(WEEKDAY(I$8)=1,WEEKDAY(I$8)=7),"WD"," "))),IF(OR(WEEKDAY(I$8)=1,WEEKDAY(I$8)=7),"WD",IF($F$104="",IF(AND(OR($D$104&lt;=I$8,$D$104&lt;J$8),$E$104&gt;=I$8),$H$104," "),IF(AND(OR($D$104&lt;=I$8,$D$104&lt;J$8),$F$104&gt;=I$8),"C"," "))))</f>
        <v xml:space="preserve"> </v>
      </c>
      <c r="J104" s="87" t="str">
        <f t="shared" ca="1" si="178"/>
        <v xml:space="preserve"> </v>
      </c>
      <c r="K104" s="87" t="str">
        <f t="shared" ca="1" si="178"/>
        <v xml:space="preserve"> </v>
      </c>
      <c r="L104" s="87" t="str">
        <f t="shared" si="178"/>
        <v>WD</v>
      </c>
      <c r="M104" s="87" t="str">
        <f t="shared" si="178"/>
        <v>WD</v>
      </c>
      <c r="N104" s="87" t="str">
        <f t="shared" ca="1" si="178"/>
        <v xml:space="preserve"> </v>
      </c>
      <c r="O104" s="87" t="str">
        <f t="shared" ca="1" si="178"/>
        <v xml:space="preserve"> </v>
      </c>
      <c r="P104" s="87" t="str">
        <f t="shared" ca="1" si="178"/>
        <v xml:space="preserve"> </v>
      </c>
      <c r="Q104" s="87" t="str">
        <f t="shared" ca="1" si="178"/>
        <v xml:space="preserve"> </v>
      </c>
      <c r="R104" s="87" t="str">
        <f t="shared" ca="1" si="178"/>
        <v xml:space="preserve"> </v>
      </c>
      <c r="S104" s="87" t="str">
        <f t="shared" si="178"/>
        <v>WD</v>
      </c>
      <c r="T104" s="87" t="str">
        <f t="shared" si="178"/>
        <v>WD</v>
      </c>
      <c r="U104" s="87" t="str">
        <f t="shared" ca="1" si="178"/>
        <v xml:space="preserve"> </v>
      </c>
      <c r="V104" s="87" t="str">
        <f t="shared" ca="1" si="178"/>
        <v xml:space="preserve"> </v>
      </c>
      <c r="W104" s="87" t="str">
        <f t="shared" ca="1" si="178"/>
        <v xml:space="preserve"> </v>
      </c>
      <c r="X104" s="87" t="str">
        <f t="shared" ca="1" si="178"/>
        <v xml:space="preserve"> </v>
      </c>
      <c r="Y104" s="87" t="str">
        <f t="shared" ca="1" si="178"/>
        <v xml:space="preserve"> </v>
      </c>
      <c r="Z104" s="87" t="str">
        <f t="shared" si="178"/>
        <v>WD</v>
      </c>
      <c r="AA104" s="87" t="str">
        <f t="shared" si="178"/>
        <v>WD</v>
      </c>
      <c r="AB104" s="87" t="str">
        <f t="shared" ca="1" si="178"/>
        <v xml:space="preserve"> </v>
      </c>
      <c r="AC104" s="87" t="str">
        <f t="shared" ca="1" si="178"/>
        <v xml:space="preserve"> </v>
      </c>
      <c r="AD104" s="87" t="str">
        <f t="shared" ca="1" si="178"/>
        <v xml:space="preserve"> </v>
      </c>
      <c r="AE104" s="87" t="str">
        <f t="shared" ca="1" si="178"/>
        <v xml:space="preserve"> </v>
      </c>
      <c r="AF104" s="87" t="str">
        <f t="shared" ca="1" si="178"/>
        <v xml:space="preserve"> </v>
      </c>
      <c r="AG104" s="87" t="str">
        <f t="shared" si="178"/>
        <v>WD</v>
      </c>
      <c r="AH104" s="87" t="str">
        <f t="shared" si="178"/>
        <v>WD</v>
      </c>
      <c r="AI104" s="87" t="str">
        <f t="shared" ca="1" si="178"/>
        <v xml:space="preserve"> </v>
      </c>
      <c r="AJ104" s="87" t="str">
        <f t="shared" ca="1" si="178"/>
        <v xml:space="preserve"> </v>
      </c>
      <c r="AK104" s="87" t="str">
        <f t="shared" ca="1" si="178"/>
        <v xml:space="preserve"> </v>
      </c>
      <c r="AL104" s="87" t="str">
        <f t="shared" ca="1" si="178"/>
        <v xml:space="preserve"> </v>
      </c>
      <c r="AM104" s="87" t="str">
        <f t="shared" ca="1" si="178"/>
        <v xml:space="preserve"> </v>
      </c>
      <c r="AN104" s="87" t="str">
        <f t="shared" si="178"/>
        <v>WD</v>
      </c>
      <c r="AO104" s="87" t="str">
        <f t="shared" ref="AO104:BT104" si="179">IF($C$2=TRUE,IF($F$104="",IF(AND(OR($D$104&lt;=AO$8,$D$104&lt;AP$8),$E$104&gt;=AO$8),$H$104,IF(OR(WEEKDAY(AO$8)=1,WEEKDAY(AO$8)=7),"WD"," ")),IF(AND(OR($D$104&lt;=AO$8,$D$104&lt;AP$8),$F$104&gt;=AO$8),"C",IF(OR(WEEKDAY(AO$8)=1,WEEKDAY(AO$8)=7),"WD"," "))),IF(OR(WEEKDAY(AO$8)=1,WEEKDAY(AO$8)=7),"WD",IF($F$104="",IF(AND(OR($D$104&lt;=AO$8,$D$104&lt;AP$8),$E$104&gt;=AO$8),$H$104," "),IF(AND(OR($D$104&lt;=AO$8,$D$104&lt;AP$8),$F$104&gt;=AO$8),"C"," "))))</f>
        <v>WD</v>
      </c>
      <c r="AP104" s="87" t="str">
        <f t="shared" ca="1" si="179"/>
        <v xml:space="preserve"> </v>
      </c>
      <c r="AQ104" s="87" t="str">
        <f t="shared" ca="1" si="179"/>
        <v xml:space="preserve"> </v>
      </c>
      <c r="AR104" s="87" t="str">
        <f t="shared" ca="1" si="179"/>
        <v xml:space="preserve"> </v>
      </c>
      <c r="AS104" s="87" t="str">
        <f t="shared" ca="1" si="179"/>
        <v xml:space="preserve"> </v>
      </c>
      <c r="AT104" s="87" t="str">
        <f t="shared" ca="1" si="179"/>
        <v xml:space="preserve"> </v>
      </c>
      <c r="AU104" s="87" t="str">
        <f t="shared" si="179"/>
        <v>WD</v>
      </c>
      <c r="AV104" s="87" t="str">
        <f t="shared" si="179"/>
        <v>WD</v>
      </c>
      <c r="AW104" s="87" t="str">
        <f t="shared" ca="1" si="179"/>
        <v xml:space="preserve"> </v>
      </c>
      <c r="AX104" s="87" t="str">
        <f t="shared" ca="1" si="179"/>
        <v xml:space="preserve"> </v>
      </c>
      <c r="AY104" s="87" t="str">
        <f t="shared" ca="1" si="179"/>
        <v xml:space="preserve"> </v>
      </c>
      <c r="AZ104" s="87" t="str">
        <f t="shared" ca="1" si="179"/>
        <v xml:space="preserve"> </v>
      </c>
      <c r="BA104" s="87" t="str">
        <f t="shared" ca="1" si="179"/>
        <v xml:space="preserve"> </v>
      </c>
      <c r="BB104" s="87" t="str">
        <f t="shared" si="179"/>
        <v>WD</v>
      </c>
      <c r="BC104" s="87" t="str">
        <f t="shared" si="179"/>
        <v>WD</v>
      </c>
      <c r="BD104" s="87" t="str">
        <f t="shared" ca="1" si="179"/>
        <v xml:space="preserve"> </v>
      </c>
      <c r="BE104" s="87" t="str">
        <f t="shared" ca="1" si="179"/>
        <v xml:space="preserve"> </v>
      </c>
      <c r="BF104" s="87" t="str">
        <f t="shared" ca="1" si="179"/>
        <v xml:space="preserve"> </v>
      </c>
      <c r="BG104" s="87" t="str">
        <f t="shared" ca="1" si="179"/>
        <v xml:space="preserve"> </v>
      </c>
      <c r="BH104" s="87" t="str">
        <f t="shared" ca="1" si="179"/>
        <v xml:space="preserve"> </v>
      </c>
      <c r="BI104" s="87" t="str">
        <f t="shared" si="179"/>
        <v>WD</v>
      </c>
      <c r="BJ104" s="87" t="str">
        <f t="shared" si="179"/>
        <v>WD</v>
      </c>
      <c r="BK104" s="87" t="str">
        <f t="shared" ca="1" si="179"/>
        <v xml:space="preserve"> </v>
      </c>
      <c r="BL104" s="87" t="str">
        <f t="shared" ca="1" si="179"/>
        <v xml:space="preserve"> </v>
      </c>
      <c r="BM104" s="87" t="str">
        <f t="shared" ca="1" si="179"/>
        <v xml:space="preserve"> </v>
      </c>
      <c r="BN104" s="87" t="str">
        <f t="shared" ca="1" si="179"/>
        <v xml:space="preserve"> </v>
      </c>
      <c r="BO104" s="87" t="str">
        <f t="shared" ca="1" si="179"/>
        <v xml:space="preserve"> </v>
      </c>
      <c r="BP104" s="87" t="str">
        <f t="shared" si="179"/>
        <v>WD</v>
      </c>
      <c r="BQ104" s="87" t="str">
        <f t="shared" si="179"/>
        <v>WD</v>
      </c>
      <c r="BR104" s="87" t="str">
        <f t="shared" ca="1" si="179"/>
        <v xml:space="preserve"> </v>
      </c>
      <c r="BS104" s="87" t="str">
        <f t="shared" ca="1" si="179"/>
        <v xml:space="preserve"> </v>
      </c>
      <c r="BT104" s="87" t="str">
        <f t="shared" ca="1" si="179"/>
        <v xml:space="preserve"> </v>
      </c>
      <c r="BU104" s="87" t="str">
        <f t="shared" ref="BU104:CZ104" ca="1" si="180">IF($C$2=TRUE,IF($F$104="",IF(AND(OR($D$104&lt;=BU$8,$D$104&lt;BV$8),$E$104&gt;=BU$8),$H$104,IF(OR(WEEKDAY(BU$8)=1,WEEKDAY(BU$8)=7),"WD"," ")),IF(AND(OR($D$104&lt;=BU$8,$D$104&lt;BV$8),$F$104&gt;=BU$8),"C",IF(OR(WEEKDAY(BU$8)=1,WEEKDAY(BU$8)=7),"WD"," "))),IF(OR(WEEKDAY(BU$8)=1,WEEKDAY(BU$8)=7),"WD",IF($F$104="",IF(AND(OR($D$104&lt;=BU$8,$D$104&lt;BV$8),$E$104&gt;=BU$8),$H$104," "),IF(AND(OR($D$104&lt;=BU$8,$D$104&lt;BV$8),$F$104&gt;=BU$8),"C"," "))))</f>
        <v xml:space="preserve"> </v>
      </c>
      <c r="BV104" s="87" t="str">
        <f t="shared" ca="1" si="180"/>
        <v xml:space="preserve"> </v>
      </c>
      <c r="BW104" s="87" t="str">
        <f t="shared" si="180"/>
        <v>WD</v>
      </c>
      <c r="BX104" s="87" t="str">
        <f t="shared" si="180"/>
        <v>WD</v>
      </c>
      <c r="BY104" s="87" t="str">
        <f t="shared" ca="1" si="180"/>
        <v xml:space="preserve"> </v>
      </c>
      <c r="BZ104" s="87" t="str">
        <f t="shared" ca="1" si="180"/>
        <v xml:space="preserve"> </v>
      </c>
      <c r="CA104" s="87" t="str">
        <f t="shared" ca="1" si="180"/>
        <v xml:space="preserve"> </v>
      </c>
      <c r="CB104" s="87" t="str">
        <f t="shared" ca="1" si="180"/>
        <v xml:space="preserve"> </v>
      </c>
      <c r="CC104" s="87" t="str">
        <f t="shared" ca="1" si="180"/>
        <v xml:space="preserve"> </v>
      </c>
      <c r="CD104" s="87" t="str">
        <f t="shared" si="180"/>
        <v>WD</v>
      </c>
      <c r="CE104" s="87" t="str">
        <f t="shared" si="180"/>
        <v>WD</v>
      </c>
      <c r="CF104" s="87" t="str">
        <f t="shared" ca="1" si="180"/>
        <v xml:space="preserve"> </v>
      </c>
      <c r="CG104" s="87" t="str">
        <f t="shared" ca="1" si="180"/>
        <v xml:space="preserve"> </v>
      </c>
      <c r="CH104" s="87" t="str">
        <f t="shared" ca="1" si="180"/>
        <v xml:space="preserve"> </v>
      </c>
      <c r="CI104" s="87" t="str">
        <f t="shared" ca="1" si="180"/>
        <v xml:space="preserve"> </v>
      </c>
      <c r="CJ104" s="87" t="str">
        <f t="shared" ca="1" si="180"/>
        <v xml:space="preserve"> </v>
      </c>
      <c r="CK104" s="87" t="str">
        <f t="shared" si="180"/>
        <v>WD</v>
      </c>
      <c r="CL104" s="87" t="str">
        <f t="shared" si="180"/>
        <v>WD</v>
      </c>
      <c r="CM104" s="87" t="str">
        <f t="shared" ca="1" si="180"/>
        <v xml:space="preserve"> </v>
      </c>
      <c r="CN104" s="87" t="str">
        <f t="shared" ca="1" si="180"/>
        <v xml:space="preserve"> </v>
      </c>
      <c r="CO104" s="87" t="str">
        <f t="shared" ca="1" si="180"/>
        <v xml:space="preserve"> </v>
      </c>
      <c r="CP104" s="87" t="str">
        <f t="shared" ca="1" si="180"/>
        <v xml:space="preserve"> </v>
      </c>
      <c r="CQ104" s="87" t="str">
        <f t="shared" ca="1" si="180"/>
        <v xml:space="preserve"> </v>
      </c>
      <c r="CR104" s="87" t="str">
        <f t="shared" si="180"/>
        <v>WD</v>
      </c>
      <c r="CS104" s="87" t="str">
        <f t="shared" si="180"/>
        <v>WD</v>
      </c>
      <c r="CT104" s="87" t="str">
        <f t="shared" ca="1" si="180"/>
        <v xml:space="preserve"> </v>
      </c>
      <c r="CU104" s="87" t="str">
        <f t="shared" ca="1" si="180"/>
        <v xml:space="preserve"> </v>
      </c>
      <c r="CV104" s="87" t="str">
        <f t="shared" ca="1" si="180"/>
        <v xml:space="preserve"> </v>
      </c>
      <c r="CW104" s="87" t="str">
        <f t="shared" ca="1" si="180"/>
        <v xml:space="preserve"> </v>
      </c>
      <c r="CX104" s="87" t="str">
        <f t="shared" ca="1" si="180"/>
        <v xml:space="preserve"> </v>
      </c>
      <c r="CY104" s="87" t="str">
        <f t="shared" si="180"/>
        <v>WD</v>
      </c>
      <c r="CZ104" s="87" t="str">
        <f t="shared" si="180"/>
        <v>WD</v>
      </c>
      <c r="DA104" s="87" t="str">
        <f t="shared" ref="DA104:DZ104" ca="1" si="181">IF($C$2=TRUE,IF($F$104="",IF(AND(OR($D$104&lt;=DA$8,$D$104&lt;DB$8),$E$104&gt;=DA$8),$H$104,IF(OR(WEEKDAY(DA$8)=1,WEEKDAY(DA$8)=7),"WD"," ")),IF(AND(OR($D$104&lt;=DA$8,$D$104&lt;DB$8),$F$104&gt;=DA$8),"C",IF(OR(WEEKDAY(DA$8)=1,WEEKDAY(DA$8)=7),"WD"," "))),IF(OR(WEEKDAY(DA$8)=1,WEEKDAY(DA$8)=7),"WD",IF($F$104="",IF(AND(OR($D$104&lt;=DA$8,$D$104&lt;DB$8),$E$104&gt;=DA$8),$H$104," "),IF(AND(OR($D$104&lt;=DA$8,$D$104&lt;DB$8),$F$104&gt;=DA$8),"C"," "))))</f>
        <v xml:space="preserve"> </v>
      </c>
      <c r="DB104" s="87" t="str">
        <f t="shared" ca="1" si="181"/>
        <v xml:space="preserve"> </v>
      </c>
      <c r="DC104" s="87" t="str">
        <f t="shared" ca="1" si="181"/>
        <v xml:space="preserve"> </v>
      </c>
      <c r="DD104" s="87" t="str">
        <f t="shared" ca="1" si="181"/>
        <v xml:space="preserve"> </v>
      </c>
      <c r="DE104" s="87" t="str">
        <f t="shared" ca="1" si="181"/>
        <v xml:space="preserve"> </v>
      </c>
      <c r="DF104" s="87" t="str">
        <f t="shared" si="181"/>
        <v>WD</v>
      </c>
      <c r="DG104" s="87" t="str">
        <f t="shared" si="181"/>
        <v>WD</v>
      </c>
      <c r="DH104" s="87" t="str">
        <f t="shared" ca="1" si="181"/>
        <v xml:space="preserve"> </v>
      </c>
      <c r="DI104" s="87" t="str">
        <f t="shared" ca="1" si="181"/>
        <v xml:space="preserve"> </v>
      </c>
      <c r="DJ104" s="87" t="str">
        <f t="shared" ca="1" si="181"/>
        <v xml:space="preserve"> </v>
      </c>
      <c r="DK104" s="87" t="str">
        <f t="shared" ca="1" si="181"/>
        <v xml:space="preserve"> </v>
      </c>
      <c r="DL104" s="87" t="str">
        <f t="shared" ca="1" si="181"/>
        <v xml:space="preserve"> </v>
      </c>
      <c r="DM104" s="87" t="str">
        <f t="shared" si="181"/>
        <v>WD</v>
      </c>
      <c r="DN104" s="87" t="str">
        <f t="shared" si="181"/>
        <v>WD</v>
      </c>
      <c r="DO104" s="87" t="str">
        <f t="shared" ca="1" si="181"/>
        <v xml:space="preserve"> </v>
      </c>
      <c r="DP104" s="87" t="str">
        <f t="shared" ca="1" si="181"/>
        <v xml:space="preserve"> </v>
      </c>
      <c r="DQ104" s="87" t="str">
        <f t="shared" ca="1" si="181"/>
        <v xml:space="preserve"> </v>
      </c>
      <c r="DR104" s="87" t="str">
        <f t="shared" ca="1" si="181"/>
        <v xml:space="preserve"> </v>
      </c>
      <c r="DS104" s="87" t="str">
        <f t="shared" ca="1" si="181"/>
        <v xml:space="preserve"> </v>
      </c>
      <c r="DT104" s="87" t="str">
        <f t="shared" si="181"/>
        <v>WD</v>
      </c>
      <c r="DU104" s="87" t="str">
        <f t="shared" si="181"/>
        <v>WD</v>
      </c>
      <c r="DV104" s="87" t="str">
        <f t="shared" ca="1" si="181"/>
        <v xml:space="preserve"> </v>
      </c>
      <c r="DW104" s="87" t="str">
        <f t="shared" ca="1" si="181"/>
        <v xml:space="preserve"> </v>
      </c>
      <c r="DX104" s="87" t="str">
        <f t="shared" ca="1" si="181"/>
        <v xml:space="preserve"> </v>
      </c>
      <c r="DY104" s="87" t="str">
        <f t="shared" ca="1" si="181"/>
        <v xml:space="preserve"> </v>
      </c>
      <c r="DZ104" s="87" t="str">
        <f t="shared" ca="1" si="181"/>
        <v xml:space="preserve"> </v>
      </c>
    </row>
    <row r="105" spans="1:130" s="74" customFormat="1" ht="1.2" customHeight="1" x14ac:dyDescent="0.3">
      <c r="A105" s="96"/>
      <c r="B105" s="96"/>
      <c r="C105" s="96"/>
      <c r="D105" s="97"/>
      <c r="E105" s="97"/>
      <c r="F105" s="97"/>
      <c r="G105" s="98" t="str">
        <f ca="1">IF(AND(G104 = 100%, G106 = 100%), "100%", " ")</f>
        <v xml:space="preserve"> </v>
      </c>
      <c r="H105" s="82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</row>
    <row r="106" spans="1:130" x14ac:dyDescent="0.3">
      <c r="A106" s="96" t="str">
        <f ca="1">IF(OFFSET(Actions!B1,49,0)  = "","", OFFSET(Actions!B1,49,0) )</f>
        <v/>
      </c>
      <c r="B106" s="96" t="str">
        <f ca="1">IF(OFFSET(Actions!H$1,49,0) = "","", OFFSET(Actions!H$1,49,0))</f>
        <v/>
      </c>
      <c r="C106" s="96" t="str">
        <f ca="1">IF(OFFSET(Actions!C1,49,0)  = "","", OFFSET(Actions!C1,49,0) )</f>
        <v/>
      </c>
      <c r="D106" s="97" t="str">
        <f ca="1">IF(OFFSET(Actions!I$1,49,0) = 0/1/1900,"",IFERROR(DATEVALUE(MID(OFFSET(Actions!I$1,49,0), 5,8 )), OFFSET(Actions!I$1,49,0)))</f>
        <v/>
      </c>
      <c r="E106" s="97" t="str">
        <f ca="1">IF(OFFSET(Actions!J$1,49,0) = 0/1/1900,"",IFERROR(DATEVALUE(MID(OFFSET(Actions!J$1,49,0), 5,8 )), OFFSET(Actions!J$1,49,0)))</f>
        <v/>
      </c>
      <c r="F106" s="97" t="str">
        <f ca="1">IF(OFFSET(Actions!K$1,49,0) = 0/1/1900,"",IFERROR(DATEVALUE(MID(OFFSET(Actions!K$1,49,0), 5,8 )), OFFSET(Actions!K$1,49,0)))</f>
        <v/>
      </c>
      <c r="G106" s="98" t="str">
        <f ca="1">IF(OFFSET(Actions!G1,49,0)  = "","", OFFSET(Actions!G1,49,0) )</f>
        <v/>
      </c>
      <c r="H106" s="82" t="str">
        <f ca="1">IF(OFFSET(Actions!E1,49,0)  = "","", OFFSET(Actions!E1,49,0) )</f>
        <v/>
      </c>
      <c r="I106" s="87" t="str">
        <f t="shared" ref="I106:AN106" ca="1" si="182">IF($C$2=TRUE,IF($F$106="",IF(AND(OR($D$106&lt;=I$8,$D$106&lt;J$8),$E$106&gt;=I$8),$H$106,IF(OR(WEEKDAY(I$8)=1,WEEKDAY(I$8)=7),"WD"," ")),IF(AND(OR($D$106&lt;=I$8,$D$106&lt;J$8),$F$106&gt;=I$8),"C",IF(OR(WEEKDAY(I$8)=1,WEEKDAY(I$8)=7),"WD"," "))),IF(OR(WEEKDAY(I$8)=1,WEEKDAY(I$8)=7),"WD",IF($F$106="",IF(AND(OR($D$106&lt;=I$8,$D$106&lt;J$8),$E$106&gt;=I$8),$H$106," "),IF(AND(OR($D$106&lt;=I$8,$D$106&lt;J$8),$F$106&gt;=I$8),"C"," "))))</f>
        <v xml:space="preserve"> </v>
      </c>
      <c r="J106" s="87" t="str">
        <f t="shared" ca="1" si="182"/>
        <v xml:space="preserve"> </v>
      </c>
      <c r="K106" s="87" t="str">
        <f t="shared" ca="1" si="182"/>
        <v xml:space="preserve"> </v>
      </c>
      <c r="L106" s="87" t="str">
        <f t="shared" si="182"/>
        <v>WD</v>
      </c>
      <c r="M106" s="87" t="str">
        <f t="shared" si="182"/>
        <v>WD</v>
      </c>
      <c r="N106" s="87" t="str">
        <f t="shared" ca="1" si="182"/>
        <v xml:space="preserve"> </v>
      </c>
      <c r="O106" s="87" t="str">
        <f t="shared" ca="1" si="182"/>
        <v xml:space="preserve"> </v>
      </c>
      <c r="P106" s="87" t="str">
        <f t="shared" ca="1" si="182"/>
        <v xml:space="preserve"> </v>
      </c>
      <c r="Q106" s="87" t="str">
        <f t="shared" ca="1" si="182"/>
        <v xml:space="preserve"> </v>
      </c>
      <c r="R106" s="87" t="str">
        <f t="shared" ca="1" si="182"/>
        <v xml:space="preserve"> </v>
      </c>
      <c r="S106" s="87" t="str">
        <f t="shared" si="182"/>
        <v>WD</v>
      </c>
      <c r="T106" s="87" t="str">
        <f t="shared" si="182"/>
        <v>WD</v>
      </c>
      <c r="U106" s="87" t="str">
        <f t="shared" ca="1" si="182"/>
        <v xml:space="preserve"> </v>
      </c>
      <c r="V106" s="87" t="str">
        <f t="shared" ca="1" si="182"/>
        <v xml:space="preserve"> </v>
      </c>
      <c r="W106" s="87" t="str">
        <f t="shared" ca="1" si="182"/>
        <v xml:space="preserve"> </v>
      </c>
      <c r="X106" s="87" t="str">
        <f t="shared" ca="1" si="182"/>
        <v xml:space="preserve"> </v>
      </c>
      <c r="Y106" s="87" t="str">
        <f t="shared" ca="1" si="182"/>
        <v xml:space="preserve"> </v>
      </c>
      <c r="Z106" s="87" t="str">
        <f t="shared" si="182"/>
        <v>WD</v>
      </c>
      <c r="AA106" s="87" t="str">
        <f t="shared" si="182"/>
        <v>WD</v>
      </c>
      <c r="AB106" s="87" t="str">
        <f t="shared" ca="1" si="182"/>
        <v xml:space="preserve"> </v>
      </c>
      <c r="AC106" s="87" t="str">
        <f t="shared" ca="1" si="182"/>
        <v xml:space="preserve"> </v>
      </c>
      <c r="AD106" s="87" t="str">
        <f t="shared" ca="1" si="182"/>
        <v xml:space="preserve"> </v>
      </c>
      <c r="AE106" s="87" t="str">
        <f t="shared" ca="1" si="182"/>
        <v xml:space="preserve"> </v>
      </c>
      <c r="AF106" s="87" t="str">
        <f t="shared" ca="1" si="182"/>
        <v xml:space="preserve"> </v>
      </c>
      <c r="AG106" s="87" t="str">
        <f t="shared" si="182"/>
        <v>WD</v>
      </c>
      <c r="AH106" s="87" t="str">
        <f t="shared" si="182"/>
        <v>WD</v>
      </c>
      <c r="AI106" s="87" t="str">
        <f t="shared" ca="1" si="182"/>
        <v xml:space="preserve"> </v>
      </c>
      <c r="AJ106" s="87" t="str">
        <f t="shared" ca="1" si="182"/>
        <v xml:space="preserve"> </v>
      </c>
      <c r="AK106" s="87" t="str">
        <f t="shared" ca="1" si="182"/>
        <v xml:space="preserve"> </v>
      </c>
      <c r="AL106" s="87" t="str">
        <f t="shared" ca="1" si="182"/>
        <v xml:space="preserve"> </v>
      </c>
      <c r="AM106" s="87" t="str">
        <f t="shared" ca="1" si="182"/>
        <v xml:space="preserve"> </v>
      </c>
      <c r="AN106" s="87" t="str">
        <f t="shared" si="182"/>
        <v>WD</v>
      </c>
      <c r="AO106" s="87" t="str">
        <f t="shared" ref="AO106:BT106" si="183">IF($C$2=TRUE,IF($F$106="",IF(AND(OR($D$106&lt;=AO$8,$D$106&lt;AP$8),$E$106&gt;=AO$8),$H$106,IF(OR(WEEKDAY(AO$8)=1,WEEKDAY(AO$8)=7),"WD"," ")),IF(AND(OR($D$106&lt;=AO$8,$D$106&lt;AP$8),$F$106&gt;=AO$8),"C",IF(OR(WEEKDAY(AO$8)=1,WEEKDAY(AO$8)=7),"WD"," "))),IF(OR(WEEKDAY(AO$8)=1,WEEKDAY(AO$8)=7),"WD",IF($F$106="",IF(AND(OR($D$106&lt;=AO$8,$D$106&lt;AP$8),$E$106&gt;=AO$8),$H$106," "),IF(AND(OR($D$106&lt;=AO$8,$D$106&lt;AP$8),$F$106&gt;=AO$8),"C"," "))))</f>
        <v>WD</v>
      </c>
      <c r="AP106" s="87" t="str">
        <f t="shared" ca="1" si="183"/>
        <v xml:space="preserve"> </v>
      </c>
      <c r="AQ106" s="87" t="str">
        <f t="shared" ca="1" si="183"/>
        <v xml:space="preserve"> </v>
      </c>
      <c r="AR106" s="87" t="str">
        <f t="shared" ca="1" si="183"/>
        <v xml:space="preserve"> </v>
      </c>
      <c r="AS106" s="87" t="str">
        <f t="shared" ca="1" si="183"/>
        <v xml:space="preserve"> </v>
      </c>
      <c r="AT106" s="87" t="str">
        <f t="shared" ca="1" si="183"/>
        <v xml:space="preserve"> </v>
      </c>
      <c r="AU106" s="87" t="str">
        <f t="shared" si="183"/>
        <v>WD</v>
      </c>
      <c r="AV106" s="87" t="str">
        <f t="shared" si="183"/>
        <v>WD</v>
      </c>
      <c r="AW106" s="87" t="str">
        <f t="shared" ca="1" si="183"/>
        <v xml:space="preserve"> </v>
      </c>
      <c r="AX106" s="87" t="str">
        <f t="shared" ca="1" si="183"/>
        <v xml:space="preserve"> </v>
      </c>
      <c r="AY106" s="87" t="str">
        <f t="shared" ca="1" si="183"/>
        <v xml:space="preserve"> </v>
      </c>
      <c r="AZ106" s="87" t="str">
        <f t="shared" ca="1" si="183"/>
        <v xml:space="preserve"> </v>
      </c>
      <c r="BA106" s="87" t="str">
        <f t="shared" ca="1" si="183"/>
        <v xml:space="preserve"> </v>
      </c>
      <c r="BB106" s="87" t="str">
        <f t="shared" si="183"/>
        <v>WD</v>
      </c>
      <c r="BC106" s="87" t="str">
        <f t="shared" si="183"/>
        <v>WD</v>
      </c>
      <c r="BD106" s="87" t="str">
        <f t="shared" ca="1" si="183"/>
        <v xml:space="preserve"> </v>
      </c>
      <c r="BE106" s="87" t="str">
        <f t="shared" ca="1" si="183"/>
        <v xml:space="preserve"> </v>
      </c>
      <c r="BF106" s="87" t="str">
        <f t="shared" ca="1" si="183"/>
        <v xml:space="preserve"> </v>
      </c>
      <c r="BG106" s="87" t="str">
        <f t="shared" ca="1" si="183"/>
        <v xml:space="preserve"> </v>
      </c>
      <c r="BH106" s="87" t="str">
        <f t="shared" ca="1" si="183"/>
        <v xml:space="preserve"> </v>
      </c>
      <c r="BI106" s="87" t="str">
        <f t="shared" si="183"/>
        <v>WD</v>
      </c>
      <c r="BJ106" s="87" t="str">
        <f t="shared" si="183"/>
        <v>WD</v>
      </c>
      <c r="BK106" s="87" t="str">
        <f t="shared" ca="1" si="183"/>
        <v xml:space="preserve"> </v>
      </c>
      <c r="BL106" s="87" t="str">
        <f t="shared" ca="1" si="183"/>
        <v xml:space="preserve"> </v>
      </c>
      <c r="BM106" s="87" t="str">
        <f t="shared" ca="1" si="183"/>
        <v xml:space="preserve"> </v>
      </c>
      <c r="BN106" s="87" t="str">
        <f t="shared" ca="1" si="183"/>
        <v xml:space="preserve"> </v>
      </c>
      <c r="BO106" s="87" t="str">
        <f t="shared" ca="1" si="183"/>
        <v xml:space="preserve"> </v>
      </c>
      <c r="BP106" s="87" t="str">
        <f t="shared" si="183"/>
        <v>WD</v>
      </c>
      <c r="BQ106" s="87" t="str">
        <f t="shared" si="183"/>
        <v>WD</v>
      </c>
      <c r="BR106" s="87" t="str">
        <f t="shared" ca="1" si="183"/>
        <v xml:space="preserve"> </v>
      </c>
      <c r="BS106" s="87" t="str">
        <f t="shared" ca="1" si="183"/>
        <v xml:space="preserve"> </v>
      </c>
      <c r="BT106" s="87" t="str">
        <f t="shared" ca="1" si="183"/>
        <v xml:space="preserve"> </v>
      </c>
      <c r="BU106" s="87" t="str">
        <f t="shared" ref="BU106:CZ106" ca="1" si="184">IF($C$2=TRUE,IF($F$106="",IF(AND(OR($D$106&lt;=BU$8,$D$106&lt;BV$8),$E$106&gt;=BU$8),$H$106,IF(OR(WEEKDAY(BU$8)=1,WEEKDAY(BU$8)=7),"WD"," ")),IF(AND(OR($D$106&lt;=BU$8,$D$106&lt;BV$8),$F$106&gt;=BU$8),"C",IF(OR(WEEKDAY(BU$8)=1,WEEKDAY(BU$8)=7),"WD"," "))),IF(OR(WEEKDAY(BU$8)=1,WEEKDAY(BU$8)=7),"WD",IF($F$106="",IF(AND(OR($D$106&lt;=BU$8,$D$106&lt;BV$8),$E$106&gt;=BU$8),$H$106," "),IF(AND(OR($D$106&lt;=BU$8,$D$106&lt;BV$8),$F$106&gt;=BU$8),"C"," "))))</f>
        <v xml:space="preserve"> </v>
      </c>
      <c r="BV106" s="87" t="str">
        <f t="shared" ca="1" si="184"/>
        <v xml:space="preserve"> </v>
      </c>
      <c r="BW106" s="87" t="str">
        <f t="shared" si="184"/>
        <v>WD</v>
      </c>
      <c r="BX106" s="87" t="str">
        <f t="shared" si="184"/>
        <v>WD</v>
      </c>
      <c r="BY106" s="87" t="str">
        <f t="shared" ca="1" si="184"/>
        <v xml:space="preserve"> </v>
      </c>
      <c r="BZ106" s="87" t="str">
        <f t="shared" ca="1" si="184"/>
        <v xml:space="preserve"> </v>
      </c>
      <c r="CA106" s="87" t="str">
        <f t="shared" ca="1" si="184"/>
        <v xml:space="preserve"> </v>
      </c>
      <c r="CB106" s="87" t="str">
        <f t="shared" ca="1" si="184"/>
        <v xml:space="preserve"> </v>
      </c>
      <c r="CC106" s="87" t="str">
        <f t="shared" ca="1" si="184"/>
        <v xml:space="preserve"> </v>
      </c>
      <c r="CD106" s="87" t="str">
        <f t="shared" si="184"/>
        <v>WD</v>
      </c>
      <c r="CE106" s="87" t="str">
        <f t="shared" si="184"/>
        <v>WD</v>
      </c>
      <c r="CF106" s="87" t="str">
        <f t="shared" ca="1" si="184"/>
        <v xml:space="preserve"> </v>
      </c>
      <c r="CG106" s="87" t="str">
        <f t="shared" ca="1" si="184"/>
        <v xml:space="preserve"> </v>
      </c>
      <c r="CH106" s="87" t="str">
        <f t="shared" ca="1" si="184"/>
        <v xml:space="preserve"> </v>
      </c>
      <c r="CI106" s="87" t="str">
        <f t="shared" ca="1" si="184"/>
        <v xml:space="preserve"> </v>
      </c>
      <c r="CJ106" s="87" t="str">
        <f t="shared" ca="1" si="184"/>
        <v xml:space="preserve"> </v>
      </c>
      <c r="CK106" s="87" t="str">
        <f t="shared" si="184"/>
        <v>WD</v>
      </c>
      <c r="CL106" s="87" t="str">
        <f t="shared" si="184"/>
        <v>WD</v>
      </c>
      <c r="CM106" s="87" t="str">
        <f t="shared" ca="1" si="184"/>
        <v xml:space="preserve"> </v>
      </c>
      <c r="CN106" s="87" t="str">
        <f t="shared" ca="1" si="184"/>
        <v xml:space="preserve"> </v>
      </c>
      <c r="CO106" s="87" t="str">
        <f t="shared" ca="1" si="184"/>
        <v xml:space="preserve"> </v>
      </c>
      <c r="CP106" s="87" t="str">
        <f t="shared" ca="1" si="184"/>
        <v xml:space="preserve"> </v>
      </c>
      <c r="CQ106" s="87" t="str">
        <f t="shared" ca="1" si="184"/>
        <v xml:space="preserve"> </v>
      </c>
      <c r="CR106" s="87" t="str">
        <f t="shared" si="184"/>
        <v>WD</v>
      </c>
      <c r="CS106" s="87" t="str">
        <f t="shared" si="184"/>
        <v>WD</v>
      </c>
      <c r="CT106" s="87" t="str">
        <f t="shared" ca="1" si="184"/>
        <v xml:space="preserve"> </v>
      </c>
      <c r="CU106" s="87" t="str">
        <f t="shared" ca="1" si="184"/>
        <v xml:space="preserve"> </v>
      </c>
      <c r="CV106" s="87" t="str">
        <f t="shared" ca="1" si="184"/>
        <v xml:space="preserve"> </v>
      </c>
      <c r="CW106" s="87" t="str">
        <f t="shared" ca="1" si="184"/>
        <v xml:space="preserve"> </v>
      </c>
      <c r="CX106" s="87" t="str">
        <f t="shared" ca="1" si="184"/>
        <v xml:space="preserve"> </v>
      </c>
      <c r="CY106" s="87" t="str">
        <f t="shared" si="184"/>
        <v>WD</v>
      </c>
      <c r="CZ106" s="87" t="str">
        <f t="shared" si="184"/>
        <v>WD</v>
      </c>
      <c r="DA106" s="87" t="str">
        <f t="shared" ref="DA106:DZ106" ca="1" si="185">IF($C$2=TRUE,IF($F$106="",IF(AND(OR($D$106&lt;=DA$8,$D$106&lt;DB$8),$E$106&gt;=DA$8),$H$106,IF(OR(WEEKDAY(DA$8)=1,WEEKDAY(DA$8)=7),"WD"," ")),IF(AND(OR($D$106&lt;=DA$8,$D$106&lt;DB$8),$F$106&gt;=DA$8),"C",IF(OR(WEEKDAY(DA$8)=1,WEEKDAY(DA$8)=7),"WD"," "))),IF(OR(WEEKDAY(DA$8)=1,WEEKDAY(DA$8)=7),"WD",IF($F$106="",IF(AND(OR($D$106&lt;=DA$8,$D$106&lt;DB$8),$E$106&gt;=DA$8),$H$106," "),IF(AND(OR($D$106&lt;=DA$8,$D$106&lt;DB$8),$F$106&gt;=DA$8),"C"," "))))</f>
        <v xml:space="preserve"> </v>
      </c>
      <c r="DB106" s="87" t="str">
        <f t="shared" ca="1" si="185"/>
        <v xml:space="preserve"> </v>
      </c>
      <c r="DC106" s="87" t="str">
        <f t="shared" ca="1" si="185"/>
        <v xml:space="preserve"> </v>
      </c>
      <c r="DD106" s="87" t="str">
        <f t="shared" ca="1" si="185"/>
        <v xml:space="preserve"> </v>
      </c>
      <c r="DE106" s="87" t="str">
        <f t="shared" ca="1" si="185"/>
        <v xml:space="preserve"> </v>
      </c>
      <c r="DF106" s="87" t="str">
        <f t="shared" si="185"/>
        <v>WD</v>
      </c>
      <c r="DG106" s="87" t="str">
        <f t="shared" si="185"/>
        <v>WD</v>
      </c>
      <c r="DH106" s="87" t="str">
        <f t="shared" ca="1" si="185"/>
        <v xml:space="preserve"> </v>
      </c>
      <c r="DI106" s="87" t="str">
        <f t="shared" ca="1" si="185"/>
        <v xml:space="preserve"> </v>
      </c>
      <c r="DJ106" s="87" t="str">
        <f t="shared" ca="1" si="185"/>
        <v xml:space="preserve"> </v>
      </c>
      <c r="DK106" s="87" t="str">
        <f t="shared" ca="1" si="185"/>
        <v xml:space="preserve"> </v>
      </c>
      <c r="DL106" s="87" t="str">
        <f t="shared" ca="1" si="185"/>
        <v xml:space="preserve"> </v>
      </c>
      <c r="DM106" s="87" t="str">
        <f t="shared" si="185"/>
        <v>WD</v>
      </c>
      <c r="DN106" s="87" t="str">
        <f t="shared" si="185"/>
        <v>WD</v>
      </c>
      <c r="DO106" s="87" t="str">
        <f t="shared" ca="1" si="185"/>
        <v xml:space="preserve"> </v>
      </c>
      <c r="DP106" s="87" t="str">
        <f t="shared" ca="1" si="185"/>
        <v xml:space="preserve"> </v>
      </c>
      <c r="DQ106" s="87" t="str">
        <f t="shared" ca="1" si="185"/>
        <v xml:space="preserve"> </v>
      </c>
      <c r="DR106" s="87" t="str">
        <f t="shared" ca="1" si="185"/>
        <v xml:space="preserve"> </v>
      </c>
      <c r="DS106" s="87" t="str">
        <f t="shared" ca="1" si="185"/>
        <v xml:space="preserve"> </v>
      </c>
      <c r="DT106" s="87" t="str">
        <f t="shared" si="185"/>
        <v>WD</v>
      </c>
      <c r="DU106" s="87" t="str">
        <f t="shared" si="185"/>
        <v>WD</v>
      </c>
      <c r="DV106" s="87" t="str">
        <f t="shared" ca="1" si="185"/>
        <v xml:space="preserve"> </v>
      </c>
      <c r="DW106" s="87" t="str">
        <f t="shared" ca="1" si="185"/>
        <v xml:space="preserve"> </v>
      </c>
      <c r="DX106" s="87" t="str">
        <f t="shared" ca="1" si="185"/>
        <v xml:space="preserve"> </v>
      </c>
      <c r="DY106" s="87" t="str">
        <f t="shared" ca="1" si="185"/>
        <v xml:space="preserve"> </v>
      </c>
      <c r="DZ106" s="87" t="str">
        <f t="shared" ca="1" si="185"/>
        <v xml:space="preserve"> </v>
      </c>
    </row>
    <row r="107" spans="1:130" s="74" customFormat="1" ht="1.2" customHeight="1" x14ac:dyDescent="0.3">
      <c r="A107" s="96"/>
      <c r="B107" s="96"/>
      <c r="C107" s="96"/>
      <c r="D107" s="97"/>
      <c r="E107" s="97"/>
      <c r="F107" s="97"/>
      <c r="G107" s="98" t="str">
        <f ca="1">IF(AND(G106 = 100%, G108 = 100%), "100%", " ")</f>
        <v xml:space="preserve"> </v>
      </c>
      <c r="H107" s="82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</row>
    <row r="108" spans="1:130" x14ac:dyDescent="0.3">
      <c r="A108" s="96" t="str">
        <f ca="1">IF(OFFSET(Actions!B1,50,0)  = "","", OFFSET(Actions!B1,50,0) )</f>
        <v/>
      </c>
      <c r="B108" s="96" t="str">
        <f ca="1">IF(OFFSET(Actions!H$1,50,0) = "","", OFFSET(Actions!H$1,50,0))</f>
        <v/>
      </c>
      <c r="C108" s="96" t="str">
        <f ca="1">IF(OFFSET(Actions!C1,50,0)  = "","", OFFSET(Actions!C1,50,0) )</f>
        <v/>
      </c>
      <c r="D108" s="97" t="str">
        <f ca="1">IF(OFFSET(Actions!I$1,50,0) = 0/1/1900,"",IFERROR(DATEVALUE(MID(OFFSET(Actions!I$1,50,0), 5,8 )), OFFSET(Actions!I$1,50,0)))</f>
        <v/>
      </c>
      <c r="E108" s="97" t="str">
        <f ca="1">IF(OFFSET(Actions!J$1,50,0) = 0/1/1900,"",IFERROR(DATEVALUE(MID(OFFSET(Actions!J$1,50,0), 5,8 )), OFFSET(Actions!J$1,50,0)))</f>
        <v/>
      </c>
      <c r="F108" s="97" t="str">
        <f ca="1">IF(OFFSET(Actions!K$1,50,0) = 0/1/1900,"",IFERROR(DATEVALUE(MID(OFFSET(Actions!K$1,50,0), 5,8 )), OFFSET(Actions!K$1,50,0)))</f>
        <v/>
      </c>
      <c r="G108" s="98" t="str">
        <f ca="1">IF(OFFSET(Actions!G1,50,0)  = "","", OFFSET(Actions!G1,50,0) )</f>
        <v/>
      </c>
      <c r="H108" s="82" t="str">
        <f ca="1">IF(OFFSET(Actions!E1,50,0)  = "","", OFFSET(Actions!E1,50,0) )</f>
        <v/>
      </c>
      <c r="I108" s="87" t="str">
        <f t="shared" ref="I108:AN108" ca="1" si="186">IF($C$2=TRUE,IF($F$108="",IF(AND(OR($D$108&lt;=I$8,$D$108&lt;J$8),$E$108&gt;=I$8),$H$108,IF(OR(WEEKDAY(I$8)=1,WEEKDAY(I$8)=7),"WD"," ")),IF(AND(OR($D$108&lt;=I$8,$D$108&lt;J$8),$F$108&gt;=I$8),"C",IF(OR(WEEKDAY(I$8)=1,WEEKDAY(I$8)=7),"WD"," "))),IF(OR(WEEKDAY(I$8)=1,WEEKDAY(I$8)=7),"WD",IF($F$108="",IF(AND(OR($D$108&lt;=I$8,$D$108&lt;J$8),$E$108&gt;=I$8),$H$108," "),IF(AND(OR($D$108&lt;=I$8,$D$108&lt;J$8),$F$108&gt;=I$8),"C"," "))))</f>
        <v xml:space="preserve"> </v>
      </c>
      <c r="J108" s="87" t="str">
        <f t="shared" ca="1" si="186"/>
        <v xml:space="preserve"> </v>
      </c>
      <c r="K108" s="87" t="str">
        <f t="shared" ca="1" si="186"/>
        <v xml:space="preserve"> </v>
      </c>
      <c r="L108" s="87" t="str">
        <f t="shared" si="186"/>
        <v>WD</v>
      </c>
      <c r="M108" s="87" t="str">
        <f t="shared" si="186"/>
        <v>WD</v>
      </c>
      <c r="N108" s="87" t="str">
        <f t="shared" ca="1" si="186"/>
        <v xml:space="preserve"> </v>
      </c>
      <c r="O108" s="87" t="str">
        <f t="shared" ca="1" si="186"/>
        <v xml:space="preserve"> </v>
      </c>
      <c r="P108" s="87" t="str">
        <f t="shared" ca="1" si="186"/>
        <v xml:space="preserve"> </v>
      </c>
      <c r="Q108" s="87" t="str">
        <f t="shared" ca="1" si="186"/>
        <v xml:space="preserve"> </v>
      </c>
      <c r="R108" s="87" t="str">
        <f t="shared" ca="1" si="186"/>
        <v xml:space="preserve"> </v>
      </c>
      <c r="S108" s="87" t="str">
        <f t="shared" si="186"/>
        <v>WD</v>
      </c>
      <c r="T108" s="87" t="str">
        <f t="shared" si="186"/>
        <v>WD</v>
      </c>
      <c r="U108" s="87" t="str">
        <f t="shared" ca="1" si="186"/>
        <v xml:space="preserve"> </v>
      </c>
      <c r="V108" s="87" t="str">
        <f t="shared" ca="1" si="186"/>
        <v xml:space="preserve"> </v>
      </c>
      <c r="W108" s="87" t="str">
        <f t="shared" ca="1" si="186"/>
        <v xml:space="preserve"> </v>
      </c>
      <c r="X108" s="87" t="str">
        <f t="shared" ca="1" si="186"/>
        <v xml:space="preserve"> </v>
      </c>
      <c r="Y108" s="87" t="str">
        <f t="shared" ca="1" si="186"/>
        <v xml:space="preserve"> </v>
      </c>
      <c r="Z108" s="87" t="str">
        <f t="shared" si="186"/>
        <v>WD</v>
      </c>
      <c r="AA108" s="87" t="str">
        <f t="shared" si="186"/>
        <v>WD</v>
      </c>
      <c r="AB108" s="87" t="str">
        <f t="shared" ca="1" si="186"/>
        <v xml:space="preserve"> </v>
      </c>
      <c r="AC108" s="87" t="str">
        <f t="shared" ca="1" si="186"/>
        <v xml:space="preserve"> </v>
      </c>
      <c r="AD108" s="87" t="str">
        <f t="shared" ca="1" si="186"/>
        <v xml:space="preserve"> </v>
      </c>
      <c r="AE108" s="87" t="str">
        <f t="shared" ca="1" si="186"/>
        <v xml:space="preserve"> </v>
      </c>
      <c r="AF108" s="87" t="str">
        <f t="shared" ca="1" si="186"/>
        <v xml:space="preserve"> </v>
      </c>
      <c r="AG108" s="87" t="str">
        <f t="shared" si="186"/>
        <v>WD</v>
      </c>
      <c r="AH108" s="87" t="str">
        <f t="shared" si="186"/>
        <v>WD</v>
      </c>
      <c r="AI108" s="87" t="str">
        <f t="shared" ca="1" si="186"/>
        <v xml:space="preserve"> </v>
      </c>
      <c r="AJ108" s="87" t="str">
        <f t="shared" ca="1" si="186"/>
        <v xml:space="preserve"> </v>
      </c>
      <c r="AK108" s="87" t="str">
        <f t="shared" ca="1" si="186"/>
        <v xml:space="preserve"> </v>
      </c>
      <c r="AL108" s="87" t="str">
        <f t="shared" ca="1" si="186"/>
        <v xml:space="preserve"> </v>
      </c>
      <c r="AM108" s="87" t="str">
        <f t="shared" ca="1" si="186"/>
        <v xml:space="preserve"> </v>
      </c>
      <c r="AN108" s="87" t="str">
        <f t="shared" si="186"/>
        <v>WD</v>
      </c>
      <c r="AO108" s="87" t="str">
        <f t="shared" ref="AO108:BT108" si="187">IF($C$2=TRUE,IF($F$108="",IF(AND(OR($D$108&lt;=AO$8,$D$108&lt;AP$8),$E$108&gt;=AO$8),$H$108,IF(OR(WEEKDAY(AO$8)=1,WEEKDAY(AO$8)=7),"WD"," ")),IF(AND(OR($D$108&lt;=AO$8,$D$108&lt;AP$8),$F$108&gt;=AO$8),"C",IF(OR(WEEKDAY(AO$8)=1,WEEKDAY(AO$8)=7),"WD"," "))),IF(OR(WEEKDAY(AO$8)=1,WEEKDAY(AO$8)=7),"WD",IF($F$108="",IF(AND(OR($D$108&lt;=AO$8,$D$108&lt;AP$8),$E$108&gt;=AO$8),$H$108," "),IF(AND(OR($D$108&lt;=AO$8,$D$108&lt;AP$8),$F$108&gt;=AO$8),"C"," "))))</f>
        <v>WD</v>
      </c>
      <c r="AP108" s="87" t="str">
        <f t="shared" ca="1" si="187"/>
        <v xml:space="preserve"> </v>
      </c>
      <c r="AQ108" s="87" t="str">
        <f t="shared" ca="1" si="187"/>
        <v xml:space="preserve"> </v>
      </c>
      <c r="AR108" s="87" t="str">
        <f t="shared" ca="1" si="187"/>
        <v xml:space="preserve"> </v>
      </c>
      <c r="AS108" s="87" t="str">
        <f t="shared" ca="1" si="187"/>
        <v xml:space="preserve"> </v>
      </c>
      <c r="AT108" s="87" t="str">
        <f t="shared" ca="1" si="187"/>
        <v xml:space="preserve"> </v>
      </c>
      <c r="AU108" s="87" t="str">
        <f t="shared" si="187"/>
        <v>WD</v>
      </c>
      <c r="AV108" s="87" t="str">
        <f t="shared" si="187"/>
        <v>WD</v>
      </c>
      <c r="AW108" s="87" t="str">
        <f t="shared" ca="1" si="187"/>
        <v xml:space="preserve"> </v>
      </c>
      <c r="AX108" s="87" t="str">
        <f t="shared" ca="1" si="187"/>
        <v xml:space="preserve"> </v>
      </c>
      <c r="AY108" s="87" t="str">
        <f t="shared" ca="1" si="187"/>
        <v xml:space="preserve"> </v>
      </c>
      <c r="AZ108" s="87" t="str">
        <f t="shared" ca="1" si="187"/>
        <v xml:space="preserve"> </v>
      </c>
      <c r="BA108" s="87" t="str">
        <f t="shared" ca="1" si="187"/>
        <v xml:space="preserve"> </v>
      </c>
      <c r="BB108" s="87" t="str">
        <f t="shared" si="187"/>
        <v>WD</v>
      </c>
      <c r="BC108" s="87" t="str">
        <f t="shared" si="187"/>
        <v>WD</v>
      </c>
      <c r="BD108" s="87" t="str">
        <f t="shared" ca="1" si="187"/>
        <v xml:space="preserve"> </v>
      </c>
      <c r="BE108" s="87" t="str">
        <f t="shared" ca="1" si="187"/>
        <v xml:space="preserve"> </v>
      </c>
      <c r="BF108" s="87" t="str">
        <f t="shared" ca="1" si="187"/>
        <v xml:space="preserve"> </v>
      </c>
      <c r="BG108" s="87" t="str">
        <f t="shared" ca="1" si="187"/>
        <v xml:space="preserve"> </v>
      </c>
      <c r="BH108" s="87" t="str">
        <f t="shared" ca="1" si="187"/>
        <v xml:space="preserve"> </v>
      </c>
      <c r="BI108" s="87" t="str">
        <f t="shared" si="187"/>
        <v>WD</v>
      </c>
      <c r="BJ108" s="87" t="str">
        <f t="shared" si="187"/>
        <v>WD</v>
      </c>
      <c r="BK108" s="87" t="str">
        <f t="shared" ca="1" si="187"/>
        <v xml:space="preserve"> </v>
      </c>
      <c r="BL108" s="87" t="str">
        <f t="shared" ca="1" si="187"/>
        <v xml:space="preserve"> </v>
      </c>
      <c r="BM108" s="87" t="str">
        <f t="shared" ca="1" si="187"/>
        <v xml:space="preserve"> </v>
      </c>
      <c r="BN108" s="87" t="str">
        <f t="shared" ca="1" si="187"/>
        <v xml:space="preserve"> </v>
      </c>
      <c r="BO108" s="87" t="str">
        <f t="shared" ca="1" si="187"/>
        <v xml:space="preserve"> </v>
      </c>
      <c r="BP108" s="87" t="str">
        <f t="shared" si="187"/>
        <v>WD</v>
      </c>
      <c r="BQ108" s="87" t="str">
        <f t="shared" si="187"/>
        <v>WD</v>
      </c>
      <c r="BR108" s="87" t="str">
        <f t="shared" ca="1" si="187"/>
        <v xml:space="preserve"> </v>
      </c>
      <c r="BS108" s="87" t="str">
        <f t="shared" ca="1" si="187"/>
        <v xml:space="preserve"> </v>
      </c>
      <c r="BT108" s="87" t="str">
        <f t="shared" ca="1" si="187"/>
        <v xml:space="preserve"> </v>
      </c>
      <c r="BU108" s="87" t="str">
        <f t="shared" ref="BU108:CZ108" ca="1" si="188">IF($C$2=TRUE,IF($F$108="",IF(AND(OR($D$108&lt;=BU$8,$D$108&lt;BV$8),$E$108&gt;=BU$8),$H$108,IF(OR(WEEKDAY(BU$8)=1,WEEKDAY(BU$8)=7),"WD"," ")),IF(AND(OR($D$108&lt;=BU$8,$D$108&lt;BV$8),$F$108&gt;=BU$8),"C",IF(OR(WEEKDAY(BU$8)=1,WEEKDAY(BU$8)=7),"WD"," "))),IF(OR(WEEKDAY(BU$8)=1,WEEKDAY(BU$8)=7),"WD",IF($F$108="",IF(AND(OR($D$108&lt;=BU$8,$D$108&lt;BV$8),$E$108&gt;=BU$8),$H$108," "),IF(AND(OR($D$108&lt;=BU$8,$D$108&lt;BV$8),$F$108&gt;=BU$8),"C"," "))))</f>
        <v xml:space="preserve"> </v>
      </c>
      <c r="BV108" s="87" t="str">
        <f t="shared" ca="1" si="188"/>
        <v xml:space="preserve"> </v>
      </c>
      <c r="BW108" s="87" t="str">
        <f t="shared" si="188"/>
        <v>WD</v>
      </c>
      <c r="BX108" s="87" t="str">
        <f t="shared" si="188"/>
        <v>WD</v>
      </c>
      <c r="BY108" s="87" t="str">
        <f t="shared" ca="1" si="188"/>
        <v xml:space="preserve"> </v>
      </c>
      <c r="BZ108" s="87" t="str">
        <f t="shared" ca="1" si="188"/>
        <v xml:space="preserve"> </v>
      </c>
      <c r="CA108" s="87" t="str">
        <f t="shared" ca="1" si="188"/>
        <v xml:space="preserve"> </v>
      </c>
      <c r="CB108" s="87" t="str">
        <f t="shared" ca="1" si="188"/>
        <v xml:space="preserve"> </v>
      </c>
      <c r="CC108" s="87" t="str">
        <f t="shared" ca="1" si="188"/>
        <v xml:space="preserve"> </v>
      </c>
      <c r="CD108" s="87" t="str">
        <f t="shared" si="188"/>
        <v>WD</v>
      </c>
      <c r="CE108" s="87" t="str">
        <f t="shared" si="188"/>
        <v>WD</v>
      </c>
      <c r="CF108" s="87" t="str">
        <f t="shared" ca="1" si="188"/>
        <v xml:space="preserve"> </v>
      </c>
      <c r="CG108" s="87" t="str">
        <f t="shared" ca="1" si="188"/>
        <v xml:space="preserve"> </v>
      </c>
      <c r="CH108" s="87" t="str">
        <f t="shared" ca="1" si="188"/>
        <v xml:space="preserve"> </v>
      </c>
      <c r="CI108" s="87" t="str">
        <f t="shared" ca="1" si="188"/>
        <v xml:space="preserve"> </v>
      </c>
      <c r="CJ108" s="87" t="str">
        <f t="shared" ca="1" si="188"/>
        <v xml:space="preserve"> </v>
      </c>
      <c r="CK108" s="87" t="str">
        <f t="shared" si="188"/>
        <v>WD</v>
      </c>
      <c r="CL108" s="87" t="str">
        <f t="shared" si="188"/>
        <v>WD</v>
      </c>
      <c r="CM108" s="87" t="str">
        <f t="shared" ca="1" si="188"/>
        <v xml:space="preserve"> </v>
      </c>
      <c r="CN108" s="87" t="str">
        <f t="shared" ca="1" si="188"/>
        <v xml:space="preserve"> </v>
      </c>
      <c r="CO108" s="87" t="str">
        <f t="shared" ca="1" si="188"/>
        <v xml:space="preserve"> </v>
      </c>
      <c r="CP108" s="87" t="str">
        <f t="shared" ca="1" si="188"/>
        <v xml:space="preserve"> </v>
      </c>
      <c r="CQ108" s="87" t="str">
        <f t="shared" ca="1" si="188"/>
        <v xml:space="preserve"> </v>
      </c>
      <c r="CR108" s="87" t="str">
        <f t="shared" si="188"/>
        <v>WD</v>
      </c>
      <c r="CS108" s="87" t="str">
        <f t="shared" si="188"/>
        <v>WD</v>
      </c>
      <c r="CT108" s="87" t="str">
        <f t="shared" ca="1" si="188"/>
        <v xml:space="preserve"> </v>
      </c>
      <c r="CU108" s="87" t="str">
        <f t="shared" ca="1" si="188"/>
        <v xml:space="preserve"> </v>
      </c>
      <c r="CV108" s="87" t="str">
        <f t="shared" ca="1" si="188"/>
        <v xml:space="preserve"> </v>
      </c>
      <c r="CW108" s="87" t="str">
        <f t="shared" ca="1" si="188"/>
        <v xml:space="preserve"> </v>
      </c>
      <c r="CX108" s="87" t="str">
        <f t="shared" ca="1" si="188"/>
        <v xml:space="preserve"> </v>
      </c>
      <c r="CY108" s="87" t="str">
        <f t="shared" si="188"/>
        <v>WD</v>
      </c>
      <c r="CZ108" s="87" t="str">
        <f t="shared" si="188"/>
        <v>WD</v>
      </c>
      <c r="DA108" s="87" t="str">
        <f t="shared" ref="DA108:DZ108" ca="1" si="189">IF($C$2=TRUE,IF($F$108="",IF(AND(OR($D$108&lt;=DA$8,$D$108&lt;DB$8),$E$108&gt;=DA$8),$H$108,IF(OR(WEEKDAY(DA$8)=1,WEEKDAY(DA$8)=7),"WD"," ")),IF(AND(OR($D$108&lt;=DA$8,$D$108&lt;DB$8),$F$108&gt;=DA$8),"C",IF(OR(WEEKDAY(DA$8)=1,WEEKDAY(DA$8)=7),"WD"," "))),IF(OR(WEEKDAY(DA$8)=1,WEEKDAY(DA$8)=7),"WD",IF($F$108="",IF(AND(OR($D$108&lt;=DA$8,$D$108&lt;DB$8),$E$108&gt;=DA$8),$H$108," "),IF(AND(OR($D$108&lt;=DA$8,$D$108&lt;DB$8),$F$108&gt;=DA$8),"C"," "))))</f>
        <v xml:space="preserve"> </v>
      </c>
      <c r="DB108" s="87" t="str">
        <f t="shared" ca="1" si="189"/>
        <v xml:space="preserve"> </v>
      </c>
      <c r="DC108" s="87" t="str">
        <f t="shared" ca="1" si="189"/>
        <v xml:space="preserve"> </v>
      </c>
      <c r="DD108" s="87" t="str">
        <f t="shared" ca="1" si="189"/>
        <v xml:space="preserve"> </v>
      </c>
      <c r="DE108" s="87" t="str">
        <f t="shared" ca="1" si="189"/>
        <v xml:space="preserve"> </v>
      </c>
      <c r="DF108" s="87" t="str">
        <f t="shared" si="189"/>
        <v>WD</v>
      </c>
      <c r="DG108" s="87" t="str">
        <f t="shared" si="189"/>
        <v>WD</v>
      </c>
      <c r="DH108" s="87" t="str">
        <f t="shared" ca="1" si="189"/>
        <v xml:space="preserve"> </v>
      </c>
      <c r="DI108" s="87" t="str">
        <f t="shared" ca="1" si="189"/>
        <v xml:space="preserve"> </v>
      </c>
      <c r="DJ108" s="87" t="str">
        <f t="shared" ca="1" si="189"/>
        <v xml:space="preserve"> </v>
      </c>
      <c r="DK108" s="87" t="str">
        <f t="shared" ca="1" si="189"/>
        <v xml:space="preserve"> </v>
      </c>
      <c r="DL108" s="87" t="str">
        <f t="shared" ca="1" si="189"/>
        <v xml:space="preserve"> </v>
      </c>
      <c r="DM108" s="87" t="str">
        <f t="shared" si="189"/>
        <v>WD</v>
      </c>
      <c r="DN108" s="87" t="str">
        <f t="shared" si="189"/>
        <v>WD</v>
      </c>
      <c r="DO108" s="87" t="str">
        <f t="shared" ca="1" si="189"/>
        <v xml:space="preserve"> </v>
      </c>
      <c r="DP108" s="87" t="str">
        <f t="shared" ca="1" si="189"/>
        <v xml:space="preserve"> </v>
      </c>
      <c r="DQ108" s="87" t="str">
        <f t="shared" ca="1" si="189"/>
        <v xml:space="preserve"> </v>
      </c>
      <c r="DR108" s="87" t="str">
        <f t="shared" ca="1" si="189"/>
        <v xml:space="preserve"> </v>
      </c>
      <c r="DS108" s="87" t="str">
        <f t="shared" ca="1" si="189"/>
        <v xml:space="preserve"> </v>
      </c>
      <c r="DT108" s="87" t="str">
        <f t="shared" si="189"/>
        <v>WD</v>
      </c>
      <c r="DU108" s="87" t="str">
        <f t="shared" si="189"/>
        <v>WD</v>
      </c>
      <c r="DV108" s="87" t="str">
        <f t="shared" ca="1" si="189"/>
        <v xml:space="preserve"> </v>
      </c>
      <c r="DW108" s="87" t="str">
        <f t="shared" ca="1" si="189"/>
        <v xml:space="preserve"> </v>
      </c>
      <c r="DX108" s="87" t="str">
        <f t="shared" ca="1" si="189"/>
        <v xml:space="preserve"> </v>
      </c>
      <c r="DY108" s="87" t="str">
        <f t="shared" ca="1" si="189"/>
        <v xml:space="preserve"> </v>
      </c>
      <c r="DZ108" s="87" t="str">
        <f t="shared" ca="1" si="189"/>
        <v xml:space="preserve"> </v>
      </c>
    </row>
    <row r="109" spans="1:130" s="74" customFormat="1" ht="1.2" customHeight="1" x14ac:dyDescent="0.3">
      <c r="A109" s="96"/>
      <c r="B109" s="96"/>
      <c r="C109" s="96"/>
      <c r="D109" s="97"/>
      <c r="E109" s="97"/>
      <c r="F109" s="97"/>
      <c r="G109" s="98" t="str">
        <f ca="1">IF(AND(G108 = 100%, G110 = 100%), "100%", " ")</f>
        <v xml:space="preserve"> </v>
      </c>
      <c r="H109" s="82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</row>
    <row r="110" spans="1:130" x14ac:dyDescent="0.3">
      <c r="A110" s="96" t="str">
        <f ca="1">IF(OFFSET(Actions!B1,51,0)  = "","", OFFSET(Actions!B1,51,0) )</f>
        <v/>
      </c>
      <c r="B110" s="96" t="str">
        <f ca="1">IF(OFFSET(Actions!H$1,51,0) = "","", OFFSET(Actions!H$1,51,0))</f>
        <v/>
      </c>
      <c r="C110" s="96" t="str">
        <f ca="1">IF(OFFSET(Actions!C1,51,0)  = "","", OFFSET(Actions!C1,51,0) )</f>
        <v/>
      </c>
      <c r="D110" s="97" t="str">
        <f ca="1">IF(OFFSET(Actions!I$1,51,0) = 0/1/1900,"",IFERROR(DATEVALUE(MID(OFFSET(Actions!I$1,51,0), 5,8 )), OFFSET(Actions!I$1,51,0)))</f>
        <v/>
      </c>
      <c r="E110" s="97" t="str">
        <f ca="1">IF(OFFSET(Actions!J$1,51,0) = 0/1/1900,"",IFERROR(DATEVALUE(MID(OFFSET(Actions!J$1,51,0), 5,8 )), OFFSET(Actions!J$1,51,0)))</f>
        <v/>
      </c>
      <c r="F110" s="97" t="str">
        <f ca="1">IF(OFFSET(Actions!K$1,51,0) = 0/1/1900,"",IFERROR(DATEVALUE(MID(OFFSET(Actions!K$1,51,0), 5,8 )), OFFSET(Actions!K$1,51,0)))</f>
        <v/>
      </c>
      <c r="G110" s="98" t="str">
        <f ca="1">IF(OFFSET(Actions!G1,51,0)  = "","", OFFSET(Actions!G1,51,0) )</f>
        <v/>
      </c>
      <c r="H110" s="82" t="str">
        <f ca="1">IF(OFFSET(Actions!E1,51,0)  = "","", OFFSET(Actions!E1,51,0) )</f>
        <v/>
      </c>
      <c r="I110" s="87" t="str">
        <f t="shared" ref="I110:AN110" ca="1" si="190">IF($C$2=TRUE,IF($F$110="",IF(AND(OR($D$110&lt;=I$8,$D$110&lt;J$8),$E$110&gt;=I$8),$H$110,IF(OR(WEEKDAY(I$8)=1,WEEKDAY(I$8)=7),"WD"," ")),IF(AND(OR($D$110&lt;=I$8,$D$110&lt;J$8),$F$110&gt;=I$8),"C",IF(OR(WEEKDAY(I$8)=1,WEEKDAY(I$8)=7),"WD"," "))),IF(OR(WEEKDAY(I$8)=1,WEEKDAY(I$8)=7),"WD",IF($F$110="",IF(AND(OR($D$110&lt;=I$8,$D$110&lt;J$8),$E$110&gt;=I$8),$H$110," "),IF(AND(OR($D$110&lt;=I$8,$D$110&lt;J$8),$F$110&gt;=I$8),"C"," "))))</f>
        <v xml:space="preserve"> </v>
      </c>
      <c r="J110" s="87" t="str">
        <f t="shared" ca="1" si="190"/>
        <v xml:space="preserve"> </v>
      </c>
      <c r="K110" s="87" t="str">
        <f t="shared" ca="1" si="190"/>
        <v xml:space="preserve"> </v>
      </c>
      <c r="L110" s="87" t="str">
        <f t="shared" si="190"/>
        <v>WD</v>
      </c>
      <c r="M110" s="87" t="str">
        <f t="shared" si="190"/>
        <v>WD</v>
      </c>
      <c r="N110" s="87" t="str">
        <f t="shared" ca="1" si="190"/>
        <v xml:space="preserve"> </v>
      </c>
      <c r="O110" s="87" t="str">
        <f t="shared" ca="1" si="190"/>
        <v xml:space="preserve"> </v>
      </c>
      <c r="P110" s="87" t="str">
        <f t="shared" ca="1" si="190"/>
        <v xml:space="preserve"> </v>
      </c>
      <c r="Q110" s="87" t="str">
        <f t="shared" ca="1" si="190"/>
        <v xml:space="preserve"> </v>
      </c>
      <c r="R110" s="87" t="str">
        <f t="shared" ca="1" si="190"/>
        <v xml:space="preserve"> </v>
      </c>
      <c r="S110" s="87" t="str">
        <f t="shared" si="190"/>
        <v>WD</v>
      </c>
      <c r="T110" s="87" t="str">
        <f t="shared" si="190"/>
        <v>WD</v>
      </c>
      <c r="U110" s="87" t="str">
        <f t="shared" ca="1" si="190"/>
        <v xml:space="preserve"> </v>
      </c>
      <c r="V110" s="87" t="str">
        <f t="shared" ca="1" si="190"/>
        <v xml:space="preserve"> </v>
      </c>
      <c r="W110" s="87" t="str">
        <f t="shared" ca="1" si="190"/>
        <v xml:space="preserve"> </v>
      </c>
      <c r="X110" s="87" t="str">
        <f t="shared" ca="1" si="190"/>
        <v xml:space="preserve"> </v>
      </c>
      <c r="Y110" s="87" t="str">
        <f t="shared" ca="1" si="190"/>
        <v xml:space="preserve"> </v>
      </c>
      <c r="Z110" s="87" t="str">
        <f t="shared" si="190"/>
        <v>WD</v>
      </c>
      <c r="AA110" s="87" t="str">
        <f t="shared" si="190"/>
        <v>WD</v>
      </c>
      <c r="AB110" s="87" t="str">
        <f t="shared" ca="1" si="190"/>
        <v xml:space="preserve"> </v>
      </c>
      <c r="AC110" s="87" t="str">
        <f t="shared" ca="1" si="190"/>
        <v xml:space="preserve"> </v>
      </c>
      <c r="AD110" s="87" t="str">
        <f t="shared" ca="1" si="190"/>
        <v xml:space="preserve"> </v>
      </c>
      <c r="AE110" s="87" t="str">
        <f t="shared" ca="1" si="190"/>
        <v xml:space="preserve"> </v>
      </c>
      <c r="AF110" s="87" t="str">
        <f t="shared" ca="1" si="190"/>
        <v xml:space="preserve"> </v>
      </c>
      <c r="AG110" s="87" t="str">
        <f t="shared" si="190"/>
        <v>WD</v>
      </c>
      <c r="AH110" s="87" t="str">
        <f t="shared" si="190"/>
        <v>WD</v>
      </c>
      <c r="AI110" s="87" t="str">
        <f t="shared" ca="1" si="190"/>
        <v xml:space="preserve"> </v>
      </c>
      <c r="AJ110" s="87" t="str">
        <f t="shared" ca="1" si="190"/>
        <v xml:space="preserve"> </v>
      </c>
      <c r="AK110" s="87" t="str">
        <f t="shared" ca="1" si="190"/>
        <v xml:space="preserve"> </v>
      </c>
      <c r="AL110" s="87" t="str">
        <f t="shared" ca="1" si="190"/>
        <v xml:space="preserve"> </v>
      </c>
      <c r="AM110" s="87" t="str">
        <f t="shared" ca="1" si="190"/>
        <v xml:space="preserve"> </v>
      </c>
      <c r="AN110" s="87" t="str">
        <f t="shared" si="190"/>
        <v>WD</v>
      </c>
      <c r="AO110" s="87" t="str">
        <f t="shared" ref="AO110:BT110" si="191">IF($C$2=TRUE,IF($F$110="",IF(AND(OR($D$110&lt;=AO$8,$D$110&lt;AP$8),$E$110&gt;=AO$8),$H$110,IF(OR(WEEKDAY(AO$8)=1,WEEKDAY(AO$8)=7),"WD"," ")),IF(AND(OR($D$110&lt;=AO$8,$D$110&lt;AP$8),$F$110&gt;=AO$8),"C",IF(OR(WEEKDAY(AO$8)=1,WEEKDAY(AO$8)=7),"WD"," "))),IF(OR(WEEKDAY(AO$8)=1,WEEKDAY(AO$8)=7),"WD",IF($F$110="",IF(AND(OR($D$110&lt;=AO$8,$D$110&lt;AP$8),$E$110&gt;=AO$8),$H$110," "),IF(AND(OR($D$110&lt;=AO$8,$D$110&lt;AP$8),$F$110&gt;=AO$8),"C"," "))))</f>
        <v>WD</v>
      </c>
      <c r="AP110" s="87" t="str">
        <f t="shared" ca="1" si="191"/>
        <v xml:space="preserve"> </v>
      </c>
      <c r="AQ110" s="87" t="str">
        <f t="shared" ca="1" si="191"/>
        <v xml:space="preserve"> </v>
      </c>
      <c r="AR110" s="87" t="str">
        <f t="shared" ca="1" si="191"/>
        <v xml:space="preserve"> </v>
      </c>
      <c r="AS110" s="87" t="str">
        <f t="shared" ca="1" si="191"/>
        <v xml:space="preserve"> </v>
      </c>
      <c r="AT110" s="87" t="str">
        <f t="shared" ca="1" si="191"/>
        <v xml:space="preserve"> </v>
      </c>
      <c r="AU110" s="87" t="str">
        <f t="shared" si="191"/>
        <v>WD</v>
      </c>
      <c r="AV110" s="87" t="str">
        <f t="shared" si="191"/>
        <v>WD</v>
      </c>
      <c r="AW110" s="87" t="str">
        <f t="shared" ca="1" si="191"/>
        <v xml:space="preserve"> </v>
      </c>
      <c r="AX110" s="87" t="str">
        <f t="shared" ca="1" si="191"/>
        <v xml:space="preserve"> </v>
      </c>
      <c r="AY110" s="87" t="str">
        <f t="shared" ca="1" si="191"/>
        <v xml:space="preserve"> </v>
      </c>
      <c r="AZ110" s="87" t="str">
        <f t="shared" ca="1" si="191"/>
        <v xml:space="preserve"> </v>
      </c>
      <c r="BA110" s="87" t="str">
        <f t="shared" ca="1" si="191"/>
        <v xml:space="preserve"> </v>
      </c>
      <c r="BB110" s="87" t="str">
        <f t="shared" si="191"/>
        <v>WD</v>
      </c>
      <c r="BC110" s="87" t="str">
        <f t="shared" si="191"/>
        <v>WD</v>
      </c>
      <c r="BD110" s="87" t="str">
        <f t="shared" ca="1" si="191"/>
        <v xml:space="preserve"> </v>
      </c>
      <c r="BE110" s="87" t="str">
        <f t="shared" ca="1" si="191"/>
        <v xml:space="preserve"> </v>
      </c>
      <c r="BF110" s="87" t="str">
        <f t="shared" ca="1" si="191"/>
        <v xml:space="preserve"> </v>
      </c>
      <c r="BG110" s="87" t="str">
        <f t="shared" ca="1" si="191"/>
        <v xml:space="preserve"> </v>
      </c>
      <c r="BH110" s="87" t="str">
        <f t="shared" ca="1" si="191"/>
        <v xml:space="preserve"> </v>
      </c>
      <c r="BI110" s="87" t="str">
        <f t="shared" si="191"/>
        <v>WD</v>
      </c>
      <c r="BJ110" s="87" t="str">
        <f t="shared" si="191"/>
        <v>WD</v>
      </c>
      <c r="BK110" s="87" t="str">
        <f t="shared" ca="1" si="191"/>
        <v xml:space="preserve"> </v>
      </c>
      <c r="BL110" s="87" t="str">
        <f t="shared" ca="1" si="191"/>
        <v xml:space="preserve"> </v>
      </c>
      <c r="BM110" s="87" t="str">
        <f t="shared" ca="1" si="191"/>
        <v xml:space="preserve"> </v>
      </c>
      <c r="BN110" s="87" t="str">
        <f t="shared" ca="1" si="191"/>
        <v xml:space="preserve"> </v>
      </c>
      <c r="BO110" s="87" t="str">
        <f t="shared" ca="1" si="191"/>
        <v xml:space="preserve"> </v>
      </c>
      <c r="BP110" s="87" t="str">
        <f t="shared" si="191"/>
        <v>WD</v>
      </c>
      <c r="BQ110" s="87" t="str">
        <f t="shared" si="191"/>
        <v>WD</v>
      </c>
      <c r="BR110" s="87" t="str">
        <f t="shared" ca="1" si="191"/>
        <v xml:space="preserve"> </v>
      </c>
      <c r="BS110" s="87" t="str">
        <f t="shared" ca="1" si="191"/>
        <v xml:space="preserve"> </v>
      </c>
      <c r="BT110" s="87" t="str">
        <f t="shared" ca="1" si="191"/>
        <v xml:space="preserve"> </v>
      </c>
      <c r="BU110" s="87" t="str">
        <f t="shared" ref="BU110:CZ110" ca="1" si="192">IF($C$2=TRUE,IF($F$110="",IF(AND(OR($D$110&lt;=BU$8,$D$110&lt;BV$8),$E$110&gt;=BU$8),$H$110,IF(OR(WEEKDAY(BU$8)=1,WEEKDAY(BU$8)=7),"WD"," ")),IF(AND(OR($D$110&lt;=BU$8,$D$110&lt;BV$8),$F$110&gt;=BU$8),"C",IF(OR(WEEKDAY(BU$8)=1,WEEKDAY(BU$8)=7),"WD"," "))),IF(OR(WEEKDAY(BU$8)=1,WEEKDAY(BU$8)=7),"WD",IF($F$110="",IF(AND(OR($D$110&lt;=BU$8,$D$110&lt;BV$8),$E$110&gt;=BU$8),$H$110," "),IF(AND(OR($D$110&lt;=BU$8,$D$110&lt;BV$8),$F$110&gt;=BU$8),"C"," "))))</f>
        <v xml:space="preserve"> </v>
      </c>
      <c r="BV110" s="87" t="str">
        <f t="shared" ca="1" si="192"/>
        <v xml:space="preserve"> </v>
      </c>
      <c r="BW110" s="87" t="str">
        <f t="shared" si="192"/>
        <v>WD</v>
      </c>
      <c r="BX110" s="87" t="str">
        <f t="shared" si="192"/>
        <v>WD</v>
      </c>
      <c r="BY110" s="87" t="str">
        <f t="shared" ca="1" si="192"/>
        <v xml:space="preserve"> </v>
      </c>
      <c r="BZ110" s="87" t="str">
        <f t="shared" ca="1" si="192"/>
        <v xml:space="preserve"> </v>
      </c>
      <c r="CA110" s="87" t="str">
        <f t="shared" ca="1" si="192"/>
        <v xml:space="preserve"> </v>
      </c>
      <c r="CB110" s="87" t="str">
        <f t="shared" ca="1" si="192"/>
        <v xml:space="preserve"> </v>
      </c>
      <c r="CC110" s="87" t="str">
        <f t="shared" ca="1" si="192"/>
        <v xml:space="preserve"> </v>
      </c>
      <c r="CD110" s="87" t="str">
        <f t="shared" si="192"/>
        <v>WD</v>
      </c>
      <c r="CE110" s="87" t="str">
        <f t="shared" si="192"/>
        <v>WD</v>
      </c>
      <c r="CF110" s="87" t="str">
        <f t="shared" ca="1" si="192"/>
        <v xml:space="preserve"> </v>
      </c>
      <c r="CG110" s="87" t="str">
        <f t="shared" ca="1" si="192"/>
        <v xml:space="preserve"> </v>
      </c>
      <c r="CH110" s="87" t="str">
        <f t="shared" ca="1" si="192"/>
        <v xml:space="preserve"> </v>
      </c>
      <c r="CI110" s="87" t="str">
        <f t="shared" ca="1" si="192"/>
        <v xml:space="preserve"> </v>
      </c>
      <c r="CJ110" s="87" t="str">
        <f t="shared" ca="1" si="192"/>
        <v xml:space="preserve"> </v>
      </c>
      <c r="CK110" s="87" t="str">
        <f t="shared" si="192"/>
        <v>WD</v>
      </c>
      <c r="CL110" s="87" t="str">
        <f t="shared" si="192"/>
        <v>WD</v>
      </c>
      <c r="CM110" s="87" t="str">
        <f t="shared" ca="1" si="192"/>
        <v xml:space="preserve"> </v>
      </c>
      <c r="CN110" s="87" t="str">
        <f t="shared" ca="1" si="192"/>
        <v xml:space="preserve"> </v>
      </c>
      <c r="CO110" s="87" t="str">
        <f t="shared" ca="1" si="192"/>
        <v xml:space="preserve"> </v>
      </c>
      <c r="CP110" s="87" t="str">
        <f t="shared" ca="1" si="192"/>
        <v xml:space="preserve"> </v>
      </c>
      <c r="CQ110" s="87" t="str">
        <f t="shared" ca="1" si="192"/>
        <v xml:space="preserve"> </v>
      </c>
      <c r="CR110" s="87" t="str">
        <f t="shared" si="192"/>
        <v>WD</v>
      </c>
      <c r="CS110" s="87" t="str">
        <f t="shared" si="192"/>
        <v>WD</v>
      </c>
      <c r="CT110" s="87" t="str">
        <f t="shared" ca="1" si="192"/>
        <v xml:space="preserve"> </v>
      </c>
      <c r="CU110" s="87" t="str">
        <f t="shared" ca="1" si="192"/>
        <v xml:space="preserve"> </v>
      </c>
      <c r="CV110" s="87" t="str">
        <f t="shared" ca="1" si="192"/>
        <v xml:space="preserve"> </v>
      </c>
      <c r="CW110" s="87" t="str">
        <f t="shared" ca="1" si="192"/>
        <v xml:space="preserve"> </v>
      </c>
      <c r="CX110" s="87" t="str">
        <f t="shared" ca="1" si="192"/>
        <v xml:space="preserve"> </v>
      </c>
      <c r="CY110" s="87" t="str">
        <f t="shared" si="192"/>
        <v>WD</v>
      </c>
      <c r="CZ110" s="87" t="str">
        <f t="shared" si="192"/>
        <v>WD</v>
      </c>
      <c r="DA110" s="87" t="str">
        <f t="shared" ref="DA110:DZ110" ca="1" si="193">IF($C$2=TRUE,IF($F$110="",IF(AND(OR($D$110&lt;=DA$8,$D$110&lt;DB$8),$E$110&gt;=DA$8),$H$110,IF(OR(WEEKDAY(DA$8)=1,WEEKDAY(DA$8)=7),"WD"," ")),IF(AND(OR($D$110&lt;=DA$8,$D$110&lt;DB$8),$F$110&gt;=DA$8),"C",IF(OR(WEEKDAY(DA$8)=1,WEEKDAY(DA$8)=7),"WD"," "))),IF(OR(WEEKDAY(DA$8)=1,WEEKDAY(DA$8)=7),"WD",IF($F$110="",IF(AND(OR($D$110&lt;=DA$8,$D$110&lt;DB$8),$E$110&gt;=DA$8),$H$110," "),IF(AND(OR($D$110&lt;=DA$8,$D$110&lt;DB$8),$F$110&gt;=DA$8),"C"," "))))</f>
        <v xml:space="preserve"> </v>
      </c>
      <c r="DB110" s="87" t="str">
        <f t="shared" ca="1" si="193"/>
        <v xml:space="preserve"> </v>
      </c>
      <c r="DC110" s="87" t="str">
        <f t="shared" ca="1" si="193"/>
        <v xml:space="preserve"> </v>
      </c>
      <c r="DD110" s="87" t="str">
        <f t="shared" ca="1" si="193"/>
        <v xml:space="preserve"> </v>
      </c>
      <c r="DE110" s="87" t="str">
        <f t="shared" ca="1" si="193"/>
        <v xml:space="preserve"> </v>
      </c>
      <c r="DF110" s="87" t="str">
        <f t="shared" si="193"/>
        <v>WD</v>
      </c>
      <c r="DG110" s="87" t="str">
        <f t="shared" si="193"/>
        <v>WD</v>
      </c>
      <c r="DH110" s="87" t="str">
        <f t="shared" ca="1" si="193"/>
        <v xml:space="preserve"> </v>
      </c>
      <c r="DI110" s="87" t="str">
        <f t="shared" ca="1" si="193"/>
        <v xml:space="preserve"> </v>
      </c>
      <c r="DJ110" s="87" t="str">
        <f t="shared" ca="1" si="193"/>
        <v xml:space="preserve"> </v>
      </c>
      <c r="DK110" s="87" t="str">
        <f t="shared" ca="1" si="193"/>
        <v xml:space="preserve"> </v>
      </c>
      <c r="DL110" s="87" t="str">
        <f t="shared" ca="1" si="193"/>
        <v xml:space="preserve"> </v>
      </c>
      <c r="DM110" s="87" t="str">
        <f t="shared" si="193"/>
        <v>WD</v>
      </c>
      <c r="DN110" s="87" t="str">
        <f t="shared" si="193"/>
        <v>WD</v>
      </c>
      <c r="DO110" s="87" t="str">
        <f t="shared" ca="1" si="193"/>
        <v xml:space="preserve"> </v>
      </c>
      <c r="DP110" s="87" t="str">
        <f t="shared" ca="1" si="193"/>
        <v xml:space="preserve"> </v>
      </c>
      <c r="DQ110" s="87" t="str">
        <f t="shared" ca="1" si="193"/>
        <v xml:space="preserve"> </v>
      </c>
      <c r="DR110" s="87" t="str">
        <f t="shared" ca="1" si="193"/>
        <v xml:space="preserve"> </v>
      </c>
      <c r="DS110" s="87" t="str">
        <f t="shared" ca="1" si="193"/>
        <v xml:space="preserve"> </v>
      </c>
      <c r="DT110" s="87" t="str">
        <f t="shared" si="193"/>
        <v>WD</v>
      </c>
      <c r="DU110" s="87" t="str">
        <f t="shared" si="193"/>
        <v>WD</v>
      </c>
      <c r="DV110" s="87" t="str">
        <f t="shared" ca="1" si="193"/>
        <v xml:space="preserve"> </v>
      </c>
      <c r="DW110" s="87" t="str">
        <f t="shared" ca="1" si="193"/>
        <v xml:space="preserve"> </v>
      </c>
      <c r="DX110" s="87" t="str">
        <f t="shared" ca="1" si="193"/>
        <v xml:space="preserve"> </v>
      </c>
      <c r="DY110" s="87" t="str">
        <f t="shared" ca="1" si="193"/>
        <v xml:space="preserve"> </v>
      </c>
      <c r="DZ110" s="87" t="str">
        <f t="shared" ca="1" si="193"/>
        <v xml:space="preserve"> </v>
      </c>
    </row>
    <row r="111" spans="1:130" s="74" customFormat="1" ht="1.2" customHeight="1" x14ac:dyDescent="0.3">
      <c r="A111" s="96"/>
      <c r="B111" s="96"/>
      <c r="C111" s="96"/>
      <c r="D111" s="97"/>
      <c r="E111" s="97"/>
      <c r="F111" s="97"/>
      <c r="G111" s="98" t="str">
        <f ca="1">IF(AND(G110 = 100%, G112 = 100%), "100%", " ")</f>
        <v xml:space="preserve"> </v>
      </c>
      <c r="H111" s="82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</row>
    <row r="112" spans="1:130" x14ac:dyDescent="0.3">
      <c r="A112" s="96" t="str">
        <f ca="1">IF(OFFSET(Actions!B1,52,0)  = "","", OFFSET(Actions!B1,52,0) )</f>
        <v/>
      </c>
      <c r="B112" s="96" t="str">
        <f ca="1">IF(OFFSET(Actions!H$1,52,0) = "","", OFFSET(Actions!H$1,52,0))</f>
        <v/>
      </c>
      <c r="C112" s="96" t="str">
        <f ca="1">IF(OFFSET(Actions!C1,52,0)  = "","", OFFSET(Actions!C1,52,0) )</f>
        <v/>
      </c>
      <c r="D112" s="97" t="str">
        <f ca="1">IF(OFFSET(Actions!I$1,52,0) = 0/1/1900,"",IFERROR(DATEVALUE(MID(OFFSET(Actions!I$1,52,0), 5,8 )), OFFSET(Actions!I$1,52,0)))</f>
        <v/>
      </c>
      <c r="E112" s="97" t="str">
        <f ca="1">IF(OFFSET(Actions!J$1,52,0) = 0/1/1900,"",IFERROR(DATEVALUE(MID(OFFSET(Actions!J$1,52,0), 5,8 )), OFFSET(Actions!J$1,52,0)))</f>
        <v/>
      </c>
      <c r="F112" s="97" t="str">
        <f ca="1">IF(OFFSET(Actions!K$1,52,0) = 0/1/1900,"",IFERROR(DATEVALUE(MID(OFFSET(Actions!K$1,52,0), 5,8 )), OFFSET(Actions!K$1,52,0)))</f>
        <v/>
      </c>
      <c r="G112" s="98" t="str">
        <f ca="1">IF(OFFSET(Actions!G1,52,0)  = "","", OFFSET(Actions!G1,52,0) )</f>
        <v/>
      </c>
      <c r="H112" s="82" t="str">
        <f ca="1">IF(OFFSET(Actions!E1,52,0)  = "","", OFFSET(Actions!E1,52,0) )</f>
        <v/>
      </c>
      <c r="I112" s="87" t="str">
        <f t="shared" ref="I112:AN112" ca="1" si="194">IF($C$2=TRUE,IF($F$112="",IF(AND(OR($D$112&lt;=I$8,$D$112&lt;J$8),$E$112&gt;=I$8),$H$112,IF(OR(WEEKDAY(I$8)=1,WEEKDAY(I$8)=7),"WD"," ")),IF(AND(OR($D$112&lt;=I$8,$D$112&lt;J$8),$F$112&gt;=I$8),"C",IF(OR(WEEKDAY(I$8)=1,WEEKDAY(I$8)=7),"WD"," "))),IF(OR(WEEKDAY(I$8)=1,WEEKDAY(I$8)=7),"WD",IF($F$112="",IF(AND(OR($D$112&lt;=I$8,$D$112&lt;J$8),$E$112&gt;=I$8),$H$112," "),IF(AND(OR($D$112&lt;=I$8,$D$112&lt;J$8),$F$112&gt;=I$8),"C"," "))))</f>
        <v xml:space="preserve"> </v>
      </c>
      <c r="J112" s="87" t="str">
        <f t="shared" ca="1" si="194"/>
        <v xml:space="preserve"> </v>
      </c>
      <c r="K112" s="87" t="str">
        <f t="shared" ca="1" si="194"/>
        <v xml:space="preserve"> </v>
      </c>
      <c r="L112" s="87" t="str">
        <f t="shared" si="194"/>
        <v>WD</v>
      </c>
      <c r="M112" s="87" t="str">
        <f t="shared" si="194"/>
        <v>WD</v>
      </c>
      <c r="N112" s="87" t="str">
        <f t="shared" ca="1" si="194"/>
        <v xml:space="preserve"> </v>
      </c>
      <c r="O112" s="87" t="str">
        <f t="shared" ca="1" si="194"/>
        <v xml:space="preserve"> </v>
      </c>
      <c r="P112" s="87" t="str">
        <f t="shared" ca="1" si="194"/>
        <v xml:space="preserve"> </v>
      </c>
      <c r="Q112" s="87" t="str">
        <f t="shared" ca="1" si="194"/>
        <v xml:space="preserve"> </v>
      </c>
      <c r="R112" s="87" t="str">
        <f t="shared" ca="1" si="194"/>
        <v xml:space="preserve"> </v>
      </c>
      <c r="S112" s="87" t="str">
        <f t="shared" si="194"/>
        <v>WD</v>
      </c>
      <c r="T112" s="87" t="str">
        <f t="shared" si="194"/>
        <v>WD</v>
      </c>
      <c r="U112" s="87" t="str">
        <f t="shared" ca="1" si="194"/>
        <v xml:space="preserve"> </v>
      </c>
      <c r="V112" s="87" t="str">
        <f t="shared" ca="1" si="194"/>
        <v xml:space="preserve"> </v>
      </c>
      <c r="W112" s="87" t="str">
        <f t="shared" ca="1" si="194"/>
        <v xml:space="preserve"> </v>
      </c>
      <c r="X112" s="87" t="str">
        <f t="shared" ca="1" si="194"/>
        <v xml:space="preserve"> </v>
      </c>
      <c r="Y112" s="87" t="str">
        <f t="shared" ca="1" si="194"/>
        <v xml:space="preserve"> </v>
      </c>
      <c r="Z112" s="87" t="str">
        <f t="shared" si="194"/>
        <v>WD</v>
      </c>
      <c r="AA112" s="87" t="str">
        <f t="shared" si="194"/>
        <v>WD</v>
      </c>
      <c r="AB112" s="87" t="str">
        <f t="shared" ca="1" si="194"/>
        <v xml:space="preserve"> </v>
      </c>
      <c r="AC112" s="87" t="str">
        <f t="shared" ca="1" si="194"/>
        <v xml:space="preserve"> </v>
      </c>
      <c r="AD112" s="87" t="str">
        <f t="shared" ca="1" si="194"/>
        <v xml:space="preserve"> </v>
      </c>
      <c r="AE112" s="87" t="str">
        <f t="shared" ca="1" si="194"/>
        <v xml:space="preserve"> </v>
      </c>
      <c r="AF112" s="87" t="str">
        <f t="shared" ca="1" si="194"/>
        <v xml:space="preserve"> </v>
      </c>
      <c r="AG112" s="87" t="str">
        <f t="shared" si="194"/>
        <v>WD</v>
      </c>
      <c r="AH112" s="87" t="str">
        <f t="shared" si="194"/>
        <v>WD</v>
      </c>
      <c r="AI112" s="87" t="str">
        <f t="shared" ca="1" si="194"/>
        <v xml:space="preserve"> </v>
      </c>
      <c r="AJ112" s="87" t="str">
        <f t="shared" ca="1" si="194"/>
        <v xml:space="preserve"> </v>
      </c>
      <c r="AK112" s="87" t="str">
        <f t="shared" ca="1" si="194"/>
        <v xml:space="preserve"> </v>
      </c>
      <c r="AL112" s="87" t="str">
        <f t="shared" ca="1" si="194"/>
        <v xml:space="preserve"> </v>
      </c>
      <c r="AM112" s="87" t="str">
        <f t="shared" ca="1" si="194"/>
        <v xml:space="preserve"> </v>
      </c>
      <c r="AN112" s="87" t="str">
        <f t="shared" si="194"/>
        <v>WD</v>
      </c>
      <c r="AO112" s="87" t="str">
        <f t="shared" ref="AO112:BT112" si="195">IF($C$2=TRUE,IF($F$112="",IF(AND(OR($D$112&lt;=AO$8,$D$112&lt;AP$8),$E$112&gt;=AO$8),$H$112,IF(OR(WEEKDAY(AO$8)=1,WEEKDAY(AO$8)=7),"WD"," ")),IF(AND(OR($D$112&lt;=AO$8,$D$112&lt;AP$8),$F$112&gt;=AO$8),"C",IF(OR(WEEKDAY(AO$8)=1,WEEKDAY(AO$8)=7),"WD"," "))),IF(OR(WEEKDAY(AO$8)=1,WEEKDAY(AO$8)=7),"WD",IF($F$112="",IF(AND(OR($D$112&lt;=AO$8,$D$112&lt;AP$8),$E$112&gt;=AO$8),$H$112," "),IF(AND(OR($D$112&lt;=AO$8,$D$112&lt;AP$8),$F$112&gt;=AO$8),"C"," "))))</f>
        <v>WD</v>
      </c>
      <c r="AP112" s="87" t="str">
        <f t="shared" ca="1" si="195"/>
        <v xml:space="preserve"> </v>
      </c>
      <c r="AQ112" s="87" t="str">
        <f t="shared" ca="1" si="195"/>
        <v xml:space="preserve"> </v>
      </c>
      <c r="AR112" s="87" t="str">
        <f t="shared" ca="1" si="195"/>
        <v xml:space="preserve"> </v>
      </c>
      <c r="AS112" s="87" t="str">
        <f t="shared" ca="1" si="195"/>
        <v xml:space="preserve"> </v>
      </c>
      <c r="AT112" s="87" t="str">
        <f t="shared" ca="1" si="195"/>
        <v xml:space="preserve"> </v>
      </c>
      <c r="AU112" s="87" t="str">
        <f t="shared" si="195"/>
        <v>WD</v>
      </c>
      <c r="AV112" s="87" t="str">
        <f t="shared" si="195"/>
        <v>WD</v>
      </c>
      <c r="AW112" s="87" t="str">
        <f t="shared" ca="1" si="195"/>
        <v xml:space="preserve"> </v>
      </c>
      <c r="AX112" s="87" t="str">
        <f t="shared" ca="1" si="195"/>
        <v xml:space="preserve"> </v>
      </c>
      <c r="AY112" s="87" t="str">
        <f t="shared" ca="1" si="195"/>
        <v xml:space="preserve"> </v>
      </c>
      <c r="AZ112" s="87" t="str">
        <f t="shared" ca="1" si="195"/>
        <v xml:space="preserve"> </v>
      </c>
      <c r="BA112" s="87" t="str">
        <f t="shared" ca="1" si="195"/>
        <v xml:space="preserve"> </v>
      </c>
      <c r="BB112" s="87" t="str">
        <f t="shared" si="195"/>
        <v>WD</v>
      </c>
      <c r="BC112" s="87" t="str">
        <f t="shared" si="195"/>
        <v>WD</v>
      </c>
      <c r="BD112" s="87" t="str">
        <f t="shared" ca="1" si="195"/>
        <v xml:space="preserve"> </v>
      </c>
      <c r="BE112" s="87" t="str">
        <f t="shared" ca="1" si="195"/>
        <v xml:space="preserve"> </v>
      </c>
      <c r="BF112" s="87" t="str">
        <f t="shared" ca="1" si="195"/>
        <v xml:space="preserve"> </v>
      </c>
      <c r="BG112" s="87" t="str">
        <f t="shared" ca="1" si="195"/>
        <v xml:space="preserve"> </v>
      </c>
      <c r="BH112" s="87" t="str">
        <f t="shared" ca="1" si="195"/>
        <v xml:space="preserve"> </v>
      </c>
      <c r="BI112" s="87" t="str">
        <f t="shared" si="195"/>
        <v>WD</v>
      </c>
      <c r="BJ112" s="87" t="str">
        <f t="shared" si="195"/>
        <v>WD</v>
      </c>
      <c r="BK112" s="87" t="str">
        <f t="shared" ca="1" si="195"/>
        <v xml:space="preserve"> </v>
      </c>
      <c r="BL112" s="87" t="str">
        <f t="shared" ca="1" si="195"/>
        <v xml:space="preserve"> </v>
      </c>
      <c r="BM112" s="87" t="str">
        <f t="shared" ca="1" si="195"/>
        <v xml:space="preserve"> </v>
      </c>
      <c r="BN112" s="87" t="str">
        <f t="shared" ca="1" si="195"/>
        <v xml:space="preserve"> </v>
      </c>
      <c r="BO112" s="87" t="str">
        <f t="shared" ca="1" si="195"/>
        <v xml:space="preserve"> </v>
      </c>
      <c r="BP112" s="87" t="str">
        <f t="shared" si="195"/>
        <v>WD</v>
      </c>
      <c r="BQ112" s="87" t="str">
        <f t="shared" si="195"/>
        <v>WD</v>
      </c>
      <c r="BR112" s="87" t="str">
        <f t="shared" ca="1" si="195"/>
        <v xml:space="preserve"> </v>
      </c>
      <c r="BS112" s="87" t="str">
        <f t="shared" ca="1" si="195"/>
        <v xml:space="preserve"> </v>
      </c>
      <c r="BT112" s="87" t="str">
        <f t="shared" ca="1" si="195"/>
        <v xml:space="preserve"> </v>
      </c>
      <c r="BU112" s="87" t="str">
        <f t="shared" ref="BU112:CZ112" ca="1" si="196">IF($C$2=TRUE,IF($F$112="",IF(AND(OR($D$112&lt;=BU$8,$D$112&lt;BV$8),$E$112&gt;=BU$8),$H$112,IF(OR(WEEKDAY(BU$8)=1,WEEKDAY(BU$8)=7),"WD"," ")),IF(AND(OR($D$112&lt;=BU$8,$D$112&lt;BV$8),$F$112&gt;=BU$8),"C",IF(OR(WEEKDAY(BU$8)=1,WEEKDAY(BU$8)=7),"WD"," "))),IF(OR(WEEKDAY(BU$8)=1,WEEKDAY(BU$8)=7),"WD",IF($F$112="",IF(AND(OR($D$112&lt;=BU$8,$D$112&lt;BV$8),$E$112&gt;=BU$8),$H$112," "),IF(AND(OR($D$112&lt;=BU$8,$D$112&lt;BV$8),$F$112&gt;=BU$8),"C"," "))))</f>
        <v xml:space="preserve"> </v>
      </c>
      <c r="BV112" s="87" t="str">
        <f t="shared" ca="1" si="196"/>
        <v xml:space="preserve"> </v>
      </c>
      <c r="BW112" s="87" t="str">
        <f t="shared" si="196"/>
        <v>WD</v>
      </c>
      <c r="BX112" s="87" t="str">
        <f t="shared" si="196"/>
        <v>WD</v>
      </c>
      <c r="BY112" s="87" t="str">
        <f t="shared" ca="1" si="196"/>
        <v xml:space="preserve"> </v>
      </c>
      <c r="BZ112" s="87" t="str">
        <f t="shared" ca="1" si="196"/>
        <v xml:space="preserve"> </v>
      </c>
      <c r="CA112" s="87" t="str">
        <f t="shared" ca="1" si="196"/>
        <v xml:space="preserve"> </v>
      </c>
      <c r="CB112" s="87" t="str">
        <f t="shared" ca="1" si="196"/>
        <v xml:space="preserve"> </v>
      </c>
      <c r="CC112" s="87" t="str">
        <f t="shared" ca="1" si="196"/>
        <v xml:space="preserve"> </v>
      </c>
      <c r="CD112" s="87" t="str">
        <f t="shared" si="196"/>
        <v>WD</v>
      </c>
      <c r="CE112" s="87" t="str">
        <f t="shared" si="196"/>
        <v>WD</v>
      </c>
      <c r="CF112" s="87" t="str">
        <f t="shared" ca="1" si="196"/>
        <v xml:space="preserve"> </v>
      </c>
      <c r="CG112" s="87" t="str">
        <f t="shared" ca="1" si="196"/>
        <v xml:space="preserve"> </v>
      </c>
      <c r="CH112" s="87" t="str">
        <f t="shared" ca="1" si="196"/>
        <v xml:space="preserve"> </v>
      </c>
      <c r="CI112" s="87" t="str">
        <f t="shared" ca="1" si="196"/>
        <v xml:space="preserve"> </v>
      </c>
      <c r="CJ112" s="87" t="str">
        <f t="shared" ca="1" si="196"/>
        <v xml:space="preserve"> </v>
      </c>
      <c r="CK112" s="87" t="str">
        <f t="shared" si="196"/>
        <v>WD</v>
      </c>
      <c r="CL112" s="87" t="str">
        <f t="shared" si="196"/>
        <v>WD</v>
      </c>
      <c r="CM112" s="87" t="str">
        <f t="shared" ca="1" si="196"/>
        <v xml:space="preserve"> </v>
      </c>
      <c r="CN112" s="87" t="str">
        <f t="shared" ca="1" si="196"/>
        <v xml:space="preserve"> </v>
      </c>
      <c r="CO112" s="87" t="str">
        <f t="shared" ca="1" si="196"/>
        <v xml:space="preserve"> </v>
      </c>
      <c r="CP112" s="87" t="str">
        <f t="shared" ca="1" si="196"/>
        <v xml:space="preserve"> </v>
      </c>
      <c r="CQ112" s="87" t="str">
        <f t="shared" ca="1" si="196"/>
        <v xml:space="preserve"> </v>
      </c>
      <c r="CR112" s="87" t="str">
        <f t="shared" si="196"/>
        <v>WD</v>
      </c>
      <c r="CS112" s="87" t="str">
        <f t="shared" si="196"/>
        <v>WD</v>
      </c>
      <c r="CT112" s="87" t="str">
        <f t="shared" ca="1" si="196"/>
        <v xml:space="preserve"> </v>
      </c>
      <c r="CU112" s="87" t="str">
        <f t="shared" ca="1" si="196"/>
        <v xml:space="preserve"> </v>
      </c>
      <c r="CV112" s="87" t="str">
        <f t="shared" ca="1" si="196"/>
        <v xml:space="preserve"> </v>
      </c>
      <c r="CW112" s="87" t="str">
        <f t="shared" ca="1" si="196"/>
        <v xml:space="preserve"> </v>
      </c>
      <c r="CX112" s="87" t="str">
        <f t="shared" ca="1" si="196"/>
        <v xml:space="preserve"> </v>
      </c>
      <c r="CY112" s="87" t="str">
        <f t="shared" si="196"/>
        <v>WD</v>
      </c>
      <c r="CZ112" s="87" t="str">
        <f t="shared" si="196"/>
        <v>WD</v>
      </c>
      <c r="DA112" s="87" t="str">
        <f t="shared" ref="DA112:DZ112" ca="1" si="197">IF($C$2=TRUE,IF($F$112="",IF(AND(OR($D$112&lt;=DA$8,$D$112&lt;DB$8),$E$112&gt;=DA$8),$H$112,IF(OR(WEEKDAY(DA$8)=1,WEEKDAY(DA$8)=7),"WD"," ")),IF(AND(OR($D$112&lt;=DA$8,$D$112&lt;DB$8),$F$112&gt;=DA$8),"C",IF(OR(WEEKDAY(DA$8)=1,WEEKDAY(DA$8)=7),"WD"," "))),IF(OR(WEEKDAY(DA$8)=1,WEEKDAY(DA$8)=7),"WD",IF($F$112="",IF(AND(OR($D$112&lt;=DA$8,$D$112&lt;DB$8),$E$112&gt;=DA$8),$H$112," "),IF(AND(OR($D$112&lt;=DA$8,$D$112&lt;DB$8),$F$112&gt;=DA$8),"C"," "))))</f>
        <v xml:space="preserve"> </v>
      </c>
      <c r="DB112" s="87" t="str">
        <f t="shared" ca="1" si="197"/>
        <v xml:space="preserve"> </v>
      </c>
      <c r="DC112" s="87" t="str">
        <f t="shared" ca="1" si="197"/>
        <v xml:space="preserve"> </v>
      </c>
      <c r="DD112" s="87" t="str">
        <f t="shared" ca="1" si="197"/>
        <v xml:space="preserve"> </v>
      </c>
      <c r="DE112" s="87" t="str">
        <f t="shared" ca="1" si="197"/>
        <v xml:space="preserve"> </v>
      </c>
      <c r="DF112" s="87" t="str">
        <f t="shared" si="197"/>
        <v>WD</v>
      </c>
      <c r="DG112" s="87" t="str">
        <f t="shared" si="197"/>
        <v>WD</v>
      </c>
      <c r="DH112" s="87" t="str">
        <f t="shared" ca="1" si="197"/>
        <v xml:space="preserve"> </v>
      </c>
      <c r="DI112" s="87" t="str">
        <f t="shared" ca="1" si="197"/>
        <v xml:space="preserve"> </v>
      </c>
      <c r="DJ112" s="87" t="str">
        <f t="shared" ca="1" si="197"/>
        <v xml:space="preserve"> </v>
      </c>
      <c r="DK112" s="87" t="str">
        <f t="shared" ca="1" si="197"/>
        <v xml:space="preserve"> </v>
      </c>
      <c r="DL112" s="87" t="str">
        <f t="shared" ca="1" si="197"/>
        <v xml:space="preserve"> </v>
      </c>
      <c r="DM112" s="87" t="str">
        <f t="shared" si="197"/>
        <v>WD</v>
      </c>
      <c r="DN112" s="87" t="str">
        <f t="shared" si="197"/>
        <v>WD</v>
      </c>
      <c r="DO112" s="87" t="str">
        <f t="shared" ca="1" si="197"/>
        <v xml:space="preserve"> </v>
      </c>
      <c r="DP112" s="87" t="str">
        <f t="shared" ca="1" si="197"/>
        <v xml:space="preserve"> </v>
      </c>
      <c r="DQ112" s="87" t="str">
        <f t="shared" ca="1" si="197"/>
        <v xml:space="preserve"> </v>
      </c>
      <c r="DR112" s="87" t="str">
        <f t="shared" ca="1" si="197"/>
        <v xml:space="preserve"> </v>
      </c>
      <c r="DS112" s="87" t="str">
        <f t="shared" ca="1" si="197"/>
        <v xml:space="preserve"> </v>
      </c>
      <c r="DT112" s="87" t="str">
        <f t="shared" si="197"/>
        <v>WD</v>
      </c>
      <c r="DU112" s="87" t="str">
        <f t="shared" si="197"/>
        <v>WD</v>
      </c>
      <c r="DV112" s="87" t="str">
        <f t="shared" ca="1" si="197"/>
        <v xml:space="preserve"> </v>
      </c>
      <c r="DW112" s="87" t="str">
        <f t="shared" ca="1" si="197"/>
        <v xml:space="preserve"> </v>
      </c>
      <c r="DX112" s="87" t="str">
        <f t="shared" ca="1" si="197"/>
        <v xml:space="preserve"> </v>
      </c>
      <c r="DY112" s="87" t="str">
        <f t="shared" ca="1" si="197"/>
        <v xml:space="preserve"> </v>
      </c>
      <c r="DZ112" s="87" t="str">
        <f t="shared" ca="1" si="197"/>
        <v xml:space="preserve"> </v>
      </c>
    </row>
    <row r="113" spans="1:130" s="74" customFormat="1" ht="1.2" customHeight="1" x14ac:dyDescent="0.3">
      <c r="A113" s="96"/>
      <c r="B113" s="96"/>
      <c r="C113" s="96"/>
      <c r="D113" s="97"/>
      <c r="E113" s="97"/>
      <c r="F113" s="97"/>
      <c r="G113" s="98" t="str">
        <f ca="1">IF(AND(G112 = 100%, G114 = 100%), "100%", " ")</f>
        <v xml:space="preserve"> </v>
      </c>
      <c r="H113" s="82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</row>
    <row r="114" spans="1:130" x14ac:dyDescent="0.3">
      <c r="A114" s="96" t="str">
        <f ca="1">IF(OFFSET(Actions!B1,53,0)  = "","", OFFSET(Actions!B1,53,0) )</f>
        <v/>
      </c>
      <c r="B114" s="96" t="str">
        <f ca="1">IF(OFFSET(Actions!H$1,53,0) = "","", OFFSET(Actions!H$1,53,0))</f>
        <v/>
      </c>
      <c r="C114" s="96" t="str">
        <f ca="1">IF(OFFSET(Actions!C1,53,0)  = "","", OFFSET(Actions!C1,53,0) )</f>
        <v/>
      </c>
      <c r="D114" s="97" t="str">
        <f ca="1">IF(OFFSET(Actions!I$1,53,0) = 0/1/1900,"",IFERROR(DATEVALUE(MID(OFFSET(Actions!I$1,53,0), 5,8 )), OFFSET(Actions!I$1,53,0)))</f>
        <v/>
      </c>
      <c r="E114" s="97" t="str">
        <f ca="1">IF(OFFSET(Actions!J$1,53,0) = 0/1/1900,"",IFERROR(DATEVALUE(MID(OFFSET(Actions!J$1,53,0), 5,8 )), OFFSET(Actions!J$1,53,0)))</f>
        <v/>
      </c>
      <c r="F114" s="97" t="str">
        <f ca="1">IF(OFFSET(Actions!K$1,53,0) = 0/1/1900,"",IFERROR(DATEVALUE(MID(OFFSET(Actions!K$1,53,0), 5,8 )), OFFSET(Actions!K$1,53,0)))</f>
        <v/>
      </c>
      <c r="G114" s="98" t="str">
        <f ca="1">IF(OFFSET(Actions!G1,53,0)  = "","", OFFSET(Actions!G1,53,0) )</f>
        <v/>
      </c>
      <c r="H114" s="82" t="str">
        <f ca="1">IF(OFFSET(Actions!E1,53,0)  = "","", OFFSET(Actions!E1,53,0) )</f>
        <v/>
      </c>
      <c r="I114" s="87" t="str">
        <f t="shared" ref="I114:AN114" ca="1" si="198">IF($C$2=TRUE,IF($F$114="",IF(AND(OR($D$114&lt;=I$8,$D$114&lt;J$8),$E$114&gt;=I$8),$H$114,IF(OR(WEEKDAY(I$8)=1,WEEKDAY(I$8)=7),"WD"," ")),IF(AND(OR($D$114&lt;=I$8,$D$114&lt;J$8),$F$114&gt;=I$8),"C",IF(OR(WEEKDAY(I$8)=1,WEEKDAY(I$8)=7),"WD"," "))),IF(OR(WEEKDAY(I$8)=1,WEEKDAY(I$8)=7),"WD",IF($F$114="",IF(AND(OR($D$114&lt;=I$8,$D$114&lt;J$8),$E$114&gt;=I$8),$H$114," "),IF(AND(OR($D$114&lt;=I$8,$D$114&lt;J$8),$F$114&gt;=I$8),"C"," "))))</f>
        <v xml:space="preserve"> </v>
      </c>
      <c r="J114" s="87" t="str">
        <f t="shared" ca="1" si="198"/>
        <v xml:space="preserve"> </v>
      </c>
      <c r="K114" s="87" t="str">
        <f t="shared" ca="1" si="198"/>
        <v xml:space="preserve"> </v>
      </c>
      <c r="L114" s="87" t="str">
        <f t="shared" si="198"/>
        <v>WD</v>
      </c>
      <c r="M114" s="87" t="str">
        <f t="shared" si="198"/>
        <v>WD</v>
      </c>
      <c r="N114" s="87" t="str">
        <f t="shared" ca="1" si="198"/>
        <v xml:space="preserve"> </v>
      </c>
      <c r="O114" s="87" t="str">
        <f t="shared" ca="1" si="198"/>
        <v xml:space="preserve"> </v>
      </c>
      <c r="P114" s="87" t="str">
        <f t="shared" ca="1" si="198"/>
        <v xml:space="preserve"> </v>
      </c>
      <c r="Q114" s="87" t="str">
        <f t="shared" ca="1" si="198"/>
        <v xml:space="preserve"> </v>
      </c>
      <c r="R114" s="87" t="str">
        <f t="shared" ca="1" si="198"/>
        <v xml:space="preserve"> </v>
      </c>
      <c r="S114" s="87" t="str">
        <f t="shared" si="198"/>
        <v>WD</v>
      </c>
      <c r="T114" s="87" t="str">
        <f t="shared" si="198"/>
        <v>WD</v>
      </c>
      <c r="U114" s="87" t="str">
        <f t="shared" ca="1" si="198"/>
        <v xml:space="preserve"> </v>
      </c>
      <c r="V114" s="87" t="str">
        <f t="shared" ca="1" si="198"/>
        <v xml:space="preserve"> </v>
      </c>
      <c r="W114" s="87" t="str">
        <f t="shared" ca="1" si="198"/>
        <v xml:space="preserve"> </v>
      </c>
      <c r="X114" s="87" t="str">
        <f t="shared" ca="1" si="198"/>
        <v xml:space="preserve"> </v>
      </c>
      <c r="Y114" s="87" t="str">
        <f t="shared" ca="1" si="198"/>
        <v xml:space="preserve"> </v>
      </c>
      <c r="Z114" s="87" t="str">
        <f t="shared" si="198"/>
        <v>WD</v>
      </c>
      <c r="AA114" s="87" t="str">
        <f t="shared" si="198"/>
        <v>WD</v>
      </c>
      <c r="AB114" s="87" t="str">
        <f t="shared" ca="1" si="198"/>
        <v xml:space="preserve"> </v>
      </c>
      <c r="AC114" s="87" t="str">
        <f t="shared" ca="1" si="198"/>
        <v xml:space="preserve"> </v>
      </c>
      <c r="AD114" s="87" t="str">
        <f t="shared" ca="1" si="198"/>
        <v xml:space="preserve"> </v>
      </c>
      <c r="AE114" s="87" t="str">
        <f t="shared" ca="1" si="198"/>
        <v xml:space="preserve"> </v>
      </c>
      <c r="AF114" s="87" t="str">
        <f t="shared" ca="1" si="198"/>
        <v xml:space="preserve"> </v>
      </c>
      <c r="AG114" s="87" t="str">
        <f t="shared" si="198"/>
        <v>WD</v>
      </c>
      <c r="AH114" s="87" t="str">
        <f t="shared" si="198"/>
        <v>WD</v>
      </c>
      <c r="AI114" s="87" t="str">
        <f t="shared" ca="1" si="198"/>
        <v xml:space="preserve"> </v>
      </c>
      <c r="AJ114" s="87" t="str">
        <f t="shared" ca="1" si="198"/>
        <v xml:space="preserve"> </v>
      </c>
      <c r="AK114" s="87" t="str">
        <f t="shared" ca="1" si="198"/>
        <v xml:space="preserve"> </v>
      </c>
      <c r="AL114" s="87" t="str">
        <f t="shared" ca="1" si="198"/>
        <v xml:space="preserve"> </v>
      </c>
      <c r="AM114" s="87" t="str">
        <f t="shared" ca="1" si="198"/>
        <v xml:space="preserve"> </v>
      </c>
      <c r="AN114" s="87" t="str">
        <f t="shared" si="198"/>
        <v>WD</v>
      </c>
      <c r="AO114" s="87" t="str">
        <f t="shared" ref="AO114:BT114" si="199">IF($C$2=TRUE,IF($F$114="",IF(AND(OR($D$114&lt;=AO$8,$D$114&lt;AP$8),$E$114&gt;=AO$8),$H$114,IF(OR(WEEKDAY(AO$8)=1,WEEKDAY(AO$8)=7),"WD"," ")),IF(AND(OR($D$114&lt;=AO$8,$D$114&lt;AP$8),$F$114&gt;=AO$8),"C",IF(OR(WEEKDAY(AO$8)=1,WEEKDAY(AO$8)=7),"WD"," "))),IF(OR(WEEKDAY(AO$8)=1,WEEKDAY(AO$8)=7),"WD",IF($F$114="",IF(AND(OR($D$114&lt;=AO$8,$D$114&lt;AP$8),$E$114&gt;=AO$8),$H$114," "),IF(AND(OR($D$114&lt;=AO$8,$D$114&lt;AP$8),$F$114&gt;=AO$8),"C"," "))))</f>
        <v>WD</v>
      </c>
      <c r="AP114" s="87" t="str">
        <f t="shared" ca="1" si="199"/>
        <v xml:space="preserve"> </v>
      </c>
      <c r="AQ114" s="87" t="str">
        <f t="shared" ca="1" si="199"/>
        <v xml:space="preserve"> </v>
      </c>
      <c r="AR114" s="87" t="str">
        <f t="shared" ca="1" si="199"/>
        <v xml:space="preserve"> </v>
      </c>
      <c r="AS114" s="87" t="str">
        <f t="shared" ca="1" si="199"/>
        <v xml:space="preserve"> </v>
      </c>
      <c r="AT114" s="87" t="str">
        <f t="shared" ca="1" si="199"/>
        <v xml:space="preserve"> </v>
      </c>
      <c r="AU114" s="87" t="str">
        <f t="shared" si="199"/>
        <v>WD</v>
      </c>
      <c r="AV114" s="87" t="str">
        <f t="shared" si="199"/>
        <v>WD</v>
      </c>
      <c r="AW114" s="87" t="str">
        <f t="shared" ca="1" si="199"/>
        <v xml:space="preserve"> </v>
      </c>
      <c r="AX114" s="87" t="str">
        <f t="shared" ca="1" si="199"/>
        <v xml:space="preserve"> </v>
      </c>
      <c r="AY114" s="87" t="str">
        <f t="shared" ca="1" si="199"/>
        <v xml:space="preserve"> </v>
      </c>
      <c r="AZ114" s="87" t="str">
        <f t="shared" ca="1" si="199"/>
        <v xml:space="preserve"> </v>
      </c>
      <c r="BA114" s="87" t="str">
        <f t="shared" ca="1" si="199"/>
        <v xml:space="preserve"> </v>
      </c>
      <c r="BB114" s="87" t="str">
        <f t="shared" si="199"/>
        <v>WD</v>
      </c>
      <c r="BC114" s="87" t="str">
        <f t="shared" si="199"/>
        <v>WD</v>
      </c>
      <c r="BD114" s="87" t="str">
        <f t="shared" ca="1" si="199"/>
        <v xml:space="preserve"> </v>
      </c>
      <c r="BE114" s="87" t="str">
        <f t="shared" ca="1" si="199"/>
        <v xml:space="preserve"> </v>
      </c>
      <c r="BF114" s="87" t="str">
        <f t="shared" ca="1" si="199"/>
        <v xml:space="preserve"> </v>
      </c>
      <c r="BG114" s="87" t="str">
        <f t="shared" ca="1" si="199"/>
        <v xml:space="preserve"> </v>
      </c>
      <c r="BH114" s="87" t="str">
        <f t="shared" ca="1" si="199"/>
        <v xml:space="preserve"> </v>
      </c>
      <c r="BI114" s="87" t="str">
        <f t="shared" si="199"/>
        <v>WD</v>
      </c>
      <c r="BJ114" s="87" t="str">
        <f t="shared" si="199"/>
        <v>WD</v>
      </c>
      <c r="BK114" s="87" t="str">
        <f t="shared" ca="1" si="199"/>
        <v xml:space="preserve"> </v>
      </c>
      <c r="BL114" s="87" t="str">
        <f t="shared" ca="1" si="199"/>
        <v xml:space="preserve"> </v>
      </c>
      <c r="BM114" s="87" t="str">
        <f t="shared" ca="1" si="199"/>
        <v xml:space="preserve"> </v>
      </c>
      <c r="BN114" s="87" t="str">
        <f t="shared" ca="1" si="199"/>
        <v xml:space="preserve"> </v>
      </c>
      <c r="BO114" s="87" t="str">
        <f t="shared" ca="1" si="199"/>
        <v xml:space="preserve"> </v>
      </c>
      <c r="BP114" s="87" t="str">
        <f t="shared" si="199"/>
        <v>WD</v>
      </c>
      <c r="BQ114" s="87" t="str">
        <f t="shared" si="199"/>
        <v>WD</v>
      </c>
      <c r="BR114" s="87" t="str">
        <f t="shared" ca="1" si="199"/>
        <v xml:space="preserve"> </v>
      </c>
      <c r="BS114" s="87" t="str">
        <f t="shared" ca="1" si="199"/>
        <v xml:space="preserve"> </v>
      </c>
      <c r="BT114" s="87" t="str">
        <f t="shared" ca="1" si="199"/>
        <v xml:space="preserve"> </v>
      </c>
      <c r="BU114" s="87" t="str">
        <f t="shared" ref="BU114:CZ114" ca="1" si="200">IF($C$2=TRUE,IF($F$114="",IF(AND(OR($D$114&lt;=BU$8,$D$114&lt;BV$8),$E$114&gt;=BU$8),$H$114,IF(OR(WEEKDAY(BU$8)=1,WEEKDAY(BU$8)=7),"WD"," ")),IF(AND(OR($D$114&lt;=BU$8,$D$114&lt;BV$8),$F$114&gt;=BU$8),"C",IF(OR(WEEKDAY(BU$8)=1,WEEKDAY(BU$8)=7),"WD"," "))),IF(OR(WEEKDAY(BU$8)=1,WEEKDAY(BU$8)=7),"WD",IF($F$114="",IF(AND(OR($D$114&lt;=BU$8,$D$114&lt;BV$8),$E$114&gt;=BU$8),$H$114," "),IF(AND(OR($D$114&lt;=BU$8,$D$114&lt;BV$8),$F$114&gt;=BU$8),"C"," "))))</f>
        <v xml:space="preserve"> </v>
      </c>
      <c r="BV114" s="87" t="str">
        <f t="shared" ca="1" si="200"/>
        <v xml:space="preserve"> </v>
      </c>
      <c r="BW114" s="87" t="str">
        <f t="shared" si="200"/>
        <v>WD</v>
      </c>
      <c r="BX114" s="87" t="str">
        <f t="shared" si="200"/>
        <v>WD</v>
      </c>
      <c r="BY114" s="87" t="str">
        <f t="shared" ca="1" si="200"/>
        <v xml:space="preserve"> </v>
      </c>
      <c r="BZ114" s="87" t="str">
        <f t="shared" ca="1" si="200"/>
        <v xml:space="preserve"> </v>
      </c>
      <c r="CA114" s="87" t="str">
        <f t="shared" ca="1" si="200"/>
        <v xml:space="preserve"> </v>
      </c>
      <c r="CB114" s="87" t="str">
        <f t="shared" ca="1" si="200"/>
        <v xml:space="preserve"> </v>
      </c>
      <c r="CC114" s="87" t="str">
        <f t="shared" ca="1" si="200"/>
        <v xml:space="preserve"> </v>
      </c>
      <c r="CD114" s="87" t="str">
        <f t="shared" si="200"/>
        <v>WD</v>
      </c>
      <c r="CE114" s="87" t="str">
        <f t="shared" si="200"/>
        <v>WD</v>
      </c>
      <c r="CF114" s="87" t="str">
        <f t="shared" ca="1" si="200"/>
        <v xml:space="preserve"> </v>
      </c>
      <c r="CG114" s="87" t="str">
        <f t="shared" ca="1" si="200"/>
        <v xml:space="preserve"> </v>
      </c>
      <c r="CH114" s="87" t="str">
        <f t="shared" ca="1" si="200"/>
        <v xml:space="preserve"> </v>
      </c>
      <c r="CI114" s="87" t="str">
        <f t="shared" ca="1" si="200"/>
        <v xml:space="preserve"> </v>
      </c>
      <c r="CJ114" s="87" t="str">
        <f t="shared" ca="1" si="200"/>
        <v xml:space="preserve"> </v>
      </c>
      <c r="CK114" s="87" t="str">
        <f t="shared" si="200"/>
        <v>WD</v>
      </c>
      <c r="CL114" s="87" t="str">
        <f t="shared" si="200"/>
        <v>WD</v>
      </c>
      <c r="CM114" s="87" t="str">
        <f t="shared" ca="1" si="200"/>
        <v xml:space="preserve"> </v>
      </c>
      <c r="CN114" s="87" t="str">
        <f t="shared" ca="1" si="200"/>
        <v xml:space="preserve"> </v>
      </c>
      <c r="CO114" s="87" t="str">
        <f t="shared" ca="1" si="200"/>
        <v xml:space="preserve"> </v>
      </c>
      <c r="CP114" s="87" t="str">
        <f t="shared" ca="1" si="200"/>
        <v xml:space="preserve"> </v>
      </c>
      <c r="CQ114" s="87" t="str">
        <f t="shared" ca="1" si="200"/>
        <v xml:space="preserve"> </v>
      </c>
      <c r="CR114" s="87" t="str">
        <f t="shared" si="200"/>
        <v>WD</v>
      </c>
      <c r="CS114" s="87" t="str">
        <f t="shared" si="200"/>
        <v>WD</v>
      </c>
      <c r="CT114" s="87" t="str">
        <f t="shared" ca="1" si="200"/>
        <v xml:space="preserve"> </v>
      </c>
      <c r="CU114" s="87" t="str">
        <f t="shared" ca="1" si="200"/>
        <v xml:space="preserve"> </v>
      </c>
      <c r="CV114" s="87" t="str">
        <f t="shared" ca="1" si="200"/>
        <v xml:space="preserve"> </v>
      </c>
      <c r="CW114" s="87" t="str">
        <f t="shared" ca="1" si="200"/>
        <v xml:space="preserve"> </v>
      </c>
      <c r="CX114" s="87" t="str">
        <f t="shared" ca="1" si="200"/>
        <v xml:space="preserve"> </v>
      </c>
      <c r="CY114" s="87" t="str">
        <f t="shared" si="200"/>
        <v>WD</v>
      </c>
      <c r="CZ114" s="87" t="str">
        <f t="shared" si="200"/>
        <v>WD</v>
      </c>
      <c r="DA114" s="87" t="str">
        <f t="shared" ref="DA114:DZ114" ca="1" si="201">IF($C$2=TRUE,IF($F$114="",IF(AND(OR($D$114&lt;=DA$8,$D$114&lt;DB$8),$E$114&gt;=DA$8),$H$114,IF(OR(WEEKDAY(DA$8)=1,WEEKDAY(DA$8)=7),"WD"," ")),IF(AND(OR($D$114&lt;=DA$8,$D$114&lt;DB$8),$F$114&gt;=DA$8),"C",IF(OR(WEEKDAY(DA$8)=1,WEEKDAY(DA$8)=7),"WD"," "))),IF(OR(WEEKDAY(DA$8)=1,WEEKDAY(DA$8)=7),"WD",IF($F$114="",IF(AND(OR($D$114&lt;=DA$8,$D$114&lt;DB$8),$E$114&gt;=DA$8),$H$114," "),IF(AND(OR($D$114&lt;=DA$8,$D$114&lt;DB$8),$F$114&gt;=DA$8),"C"," "))))</f>
        <v xml:space="preserve"> </v>
      </c>
      <c r="DB114" s="87" t="str">
        <f t="shared" ca="1" si="201"/>
        <v xml:space="preserve"> </v>
      </c>
      <c r="DC114" s="87" t="str">
        <f t="shared" ca="1" si="201"/>
        <v xml:space="preserve"> </v>
      </c>
      <c r="DD114" s="87" t="str">
        <f t="shared" ca="1" si="201"/>
        <v xml:space="preserve"> </v>
      </c>
      <c r="DE114" s="87" t="str">
        <f t="shared" ca="1" si="201"/>
        <v xml:space="preserve"> </v>
      </c>
      <c r="DF114" s="87" t="str">
        <f t="shared" si="201"/>
        <v>WD</v>
      </c>
      <c r="DG114" s="87" t="str">
        <f t="shared" si="201"/>
        <v>WD</v>
      </c>
      <c r="DH114" s="87" t="str">
        <f t="shared" ca="1" si="201"/>
        <v xml:space="preserve"> </v>
      </c>
      <c r="DI114" s="87" t="str">
        <f t="shared" ca="1" si="201"/>
        <v xml:space="preserve"> </v>
      </c>
      <c r="DJ114" s="87" t="str">
        <f t="shared" ca="1" si="201"/>
        <v xml:space="preserve"> </v>
      </c>
      <c r="DK114" s="87" t="str">
        <f t="shared" ca="1" si="201"/>
        <v xml:space="preserve"> </v>
      </c>
      <c r="DL114" s="87" t="str">
        <f t="shared" ca="1" si="201"/>
        <v xml:space="preserve"> </v>
      </c>
      <c r="DM114" s="87" t="str">
        <f t="shared" si="201"/>
        <v>WD</v>
      </c>
      <c r="DN114" s="87" t="str">
        <f t="shared" si="201"/>
        <v>WD</v>
      </c>
      <c r="DO114" s="87" t="str">
        <f t="shared" ca="1" si="201"/>
        <v xml:space="preserve"> </v>
      </c>
      <c r="DP114" s="87" t="str">
        <f t="shared" ca="1" si="201"/>
        <v xml:space="preserve"> </v>
      </c>
      <c r="DQ114" s="87" t="str">
        <f t="shared" ca="1" si="201"/>
        <v xml:space="preserve"> </v>
      </c>
      <c r="DR114" s="87" t="str">
        <f t="shared" ca="1" si="201"/>
        <v xml:space="preserve"> </v>
      </c>
      <c r="DS114" s="87" t="str">
        <f t="shared" ca="1" si="201"/>
        <v xml:space="preserve"> </v>
      </c>
      <c r="DT114" s="87" t="str">
        <f t="shared" si="201"/>
        <v>WD</v>
      </c>
      <c r="DU114" s="87" t="str">
        <f t="shared" si="201"/>
        <v>WD</v>
      </c>
      <c r="DV114" s="87" t="str">
        <f t="shared" ca="1" si="201"/>
        <v xml:space="preserve"> </v>
      </c>
      <c r="DW114" s="87" t="str">
        <f t="shared" ca="1" si="201"/>
        <v xml:space="preserve"> </v>
      </c>
      <c r="DX114" s="87" t="str">
        <f t="shared" ca="1" si="201"/>
        <v xml:space="preserve"> </v>
      </c>
      <c r="DY114" s="87" t="str">
        <f t="shared" ca="1" si="201"/>
        <v xml:space="preserve"> </v>
      </c>
      <c r="DZ114" s="87" t="str">
        <f t="shared" ca="1" si="201"/>
        <v xml:space="preserve"> </v>
      </c>
    </row>
    <row r="115" spans="1:130" s="74" customFormat="1" ht="1.2" customHeight="1" x14ac:dyDescent="0.3">
      <c r="A115" s="96"/>
      <c r="B115" s="96"/>
      <c r="C115" s="96"/>
      <c r="D115" s="97"/>
      <c r="E115" s="97"/>
      <c r="F115" s="97"/>
      <c r="G115" s="98" t="str">
        <f ca="1">IF(AND(G114 = 100%, G116 = 100%), "100%", " ")</f>
        <v xml:space="preserve"> </v>
      </c>
      <c r="H115" s="82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</row>
    <row r="116" spans="1:130" ht="13.8" customHeight="1" x14ac:dyDescent="0.3">
      <c r="A116" s="96" t="str">
        <f ca="1">IF(OFFSET(Actions!B1,54,0)  = "","", OFFSET(Actions!B1,54,0) )</f>
        <v/>
      </c>
      <c r="B116" s="96" t="str">
        <f ca="1">IF(OFFSET(Actions!H$1,54,0) = "","", OFFSET(Actions!H$1,54,0))</f>
        <v/>
      </c>
      <c r="C116" s="96" t="str">
        <f ca="1">IF(OFFSET(Actions!C1,54,0)  = "","", OFFSET(Actions!C1,54,0) )</f>
        <v/>
      </c>
      <c r="D116" s="97" t="str">
        <f ca="1">IF(OFFSET(Actions!I$1,54,0) = 0/1/1900,"",IFERROR(DATEVALUE(MID(OFFSET(Actions!I$1,54,0), 5,8 )), OFFSET(Actions!I$1,54,0)))</f>
        <v/>
      </c>
      <c r="E116" s="97" t="str">
        <f ca="1">IF(OFFSET(Actions!J$1,54,0) = 0/1/1900,"",IFERROR(DATEVALUE(MID(OFFSET(Actions!J$1,54,0), 5,8 )), OFFSET(Actions!J$1,54,0)))</f>
        <v/>
      </c>
      <c r="F116" s="97" t="str">
        <f ca="1">IF(OFFSET(Actions!K$1,54,0) = 0/1/1900,"",IFERROR(DATEVALUE(MID(OFFSET(Actions!K$1,54,0), 5,8 )), OFFSET(Actions!K$1,54,0)))</f>
        <v/>
      </c>
      <c r="G116" s="98" t="str">
        <f ca="1">IF(OFFSET(Actions!G1,54,0)  = "","", OFFSET(Actions!G1,54,0) )</f>
        <v/>
      </c>
      <c r="H116" s="82" t="str">
        <f ca="1">IF(OFFSET(Actions!E1,54,0)  = "","", OFFSET(Actions!E1,54,0) )</f>
        <v/>
      </c>
      <c r="I116" s="87" t="str">
        <f t="shared" ref="I116:AN116" ca="1" si="202">IF($C$2=TRUE,IF($F$116="",IF(AND(OR($D$116&lt;=I$8,$D$116&lt;J$8),$E$116&gt;=I$8),$H$116,IF(OR(WEEKDAY(I$8)=1,WEEKDAY(I$8)=7),"WD"," ")),IF(AND(OR($D$116&lt;=I$8,$D$116&lt;J$8),$F$116&gt;=I$8),"C",IF(OR(WEEKDAY(I$8)=1,WEEKDAY(I$8)=7),"WD"," "))),IF(OR(WEEKDAY(I$8)=1,WEEKDAY(I$8)=7),"WD",IF($F$116="",IF(AND(OR($D$116&lt;=I$8,$D$116&lt;J$8),$E$116&gt;=I$8),$H$116," "),IF(AND(OR($D$116&lt;=I$8,$D$116&lt;J$8),$F$116&gt;=I$8),"C"," "))))</f>
        <v xml:space="preserve"> </v>
      </c>
      <c r="J116" s="87" t="str">
        <f t="shared" ca="1" si="202"/>
        <v xml:space="preserve"> </v>
      </c>
      <c r="K116" s="87" t="str">
        <f t="shared" ca="1" si="202"/>
        <v xml:space="preserve"> </v>
      </c>
      <c r="L116" s="87" t="str">
        <f t="shared" si="202"/>
        <v>WD</v>
      </c>
      <c r="M116" s="87" t="str">
        <f t="shared" si="202"/>
        <v>WD</v>
      </c>
      <c r="N116" s="87" t="str">
        <f t="shared" ca="1" si="202"/>
        <v xml:space="preserve"> </v>
      </c>
      <c r="O116" s="87" t="str">
        <f t="shared" ca="1" si="202"/>
        <v xml:space="preserve"> </v>
      </c>
      <c r="P116" s="87" t="str">
        <f t="shared" ca="1" si="202"/>
        <v xml:space="preserve"> </v>
      </c>
      <c r="Q116" s="87" t="str">
        <f t="shared" ca="1" si="202"/>
        <v xml:space="preserve"> </v>
      </c>
      <c r="R116" s="87" t="str">
        <f t="shared" ca="1" si="202"/>
        <v xml:space="preserve"> </v>
      </c>
      <c r="S116" s="87" t="str">
        <f t="shared" si="202"/>
        <v>WD</v>
      </c>
      <c r="T116" s="87" t="str">
        <f t="shared" si="202"/>
        <v>WD</v>
      </c>
      <c r="U116" s="87" t="str">
        <f t="shared" ca="1" si="202"/>
        <v xml:space="preserve"> </v>
      </c>
      <c r="V116" s="87" t="str">
        <f t="shared" ca="1" si="202"/>
        <v xml:space="preserve"> </v>
      </c>
      <c r="W116" s="87" t="str">
        <f t="shared" ca="1" si="202"/>
        <v xml:space="preserve"> </v>
      </c>
      <c r="X116" s="87" t="str">
        <f t="shared" ca="1" si="202"/>
        <v xml:space="preserve"> </v>
      </c>
      <c r="Y116" s="87" t="str">
        <f t="shared" ca="1" si="202"/>
        <v xml:space="preserve"> </v>
      </c>
      <c r="Z116" s="87" t="str">
        <f t="shared" si="202"/>
        <v>WD</v>
      </c>
      <c r="AA116" s="87" t="str">
        <f t="shared" si="202"/>
        <v>WD</v>
      </c>
      <c r="AB116" s="87" t="str">
        <f t="shared" ca="1" si="202"/>
        <v xml:space="preserve"> </v>
      </c>
      <c r="AC116" s="87" t="str">
        <f t="shared" ca="1" si="202"/>
        <v xml:space="preserve"> </v>
      </c>
      <c r="AD116" s="87" t="str">
        <f t="shared" ca="1" si="202"/>
        <v xml:space="preserve"> </v>
      </c>
      <c r="AE116" s="87" t="str">
        <f t="shared" ca="1" si="202"/>
        <v xml:space="preserve"> </v>
      </c>
      <c r="AF116" s="87" t="str">
        <f t="shared" ca="1" si="202"/>
        <v xml:space="preserve"> </v>
      </c>
      <c r="AG116" s="87" t="str">
        <f t="shared" si="202"/>
        <v>WD</v>
      </c>
      <c r="AH116" s="87" t="str">
        <f t="shared" si="202"/>
        <v>WD</v>
      </c>
      <c r="AI116" s="87" t="str">
        <f t="shared" ca="1" si="202"/>
        <v xml:space="preserve"> </v>
      </c>
      <c r="AJ116" s="87" t="str">
        <f t="shared" ca="1" si="202"/>
        <v xml:space="preserve"> </v>
      </c>
      <c r="AK116" s="87" t="str">
        <f t="shared" ca="1" si="202"/>
        <v xml:space="preserve"> </v>
      </c>
      <c r="AL116" s="87" t="str">
        <f t="shared" ca="1" si="202"/>
        <v xml:space="preserve"> </v>
      </c>
      <c r="AM116" s="87" t="str">
        <f t="shared" ca="1" si="202"/>
        <v xml:space="preserve"> </v>
      </c>
      <c r="AN116" s="87" t="str">
        <f t="shared" si="202"/>
        <v>WD</v>
      </c>
      <c r="AO116" s="87" t="str">
        <f t="shared" ref="AO116:BT116" si="203">IF($C$2=TRUE,IF($F$116="",IF(AND(OR($D$116&lt;=AO$8,$D$116&lt;AP$8),$E$116&gt;=AO$8),$H$116,IF(OR(WEEKDAY(AO$8)=1,WEEKDAY(AO$8)=7),"WD"," ")),IF(AND(OR($D$116&lt;=AO$8,$D$116&lt;AP$8),$F$116&gt;=AO$8),"C",IF(OR(WEEKDAY(AO$8)=1,WEEKDAY(AO$8)=7),"WD"," "))),IF(OR(WEEKDAY(AO$8)=1,WEEKDAY(AO$8)=7),"WD",IF($F$116="",IF(AND(OR($D$116&lt;=AO$8,$D$116&lt;AP$8),$E$116&gt;=AO$8),$H$116," "),IF(AND(OR($D$116&lt;=AO$8,$D$116&lt;AP$8),$F$116&gt;=AO$8),"C"," "))))</f>
        <v>WD</v>
      </c>
      <c r="AP116" s="87" t="str">
        <f t="shared" ca="1" si="203"/>
        <v xml:space="preserve"> </v>
      </c>
      <c r="AQ116" s="87" t="str">
        <f t="shared" ca="1" si="203"/>
        <v xml:space="preserve"> </v>
      </c>
      <c r="AR116" s="87" t="str">
        <f t="shared" ca="1" si="203"/>
        <v xml:space="preserve"> </v>
      </c>
      <c r="AS116" s="87" t="str">
        <f t="shared" ca="1" si="203"/>
        <v xml:space="preserve"> </v>
      </c>
      <c r="AT116" s="87" t="str">
        <f t="shared" ca="1" si="203"/>
        <v xml:space="preserve"> </v>
      </c>
      <c r="AU116" s="87" t="str">
        <f t="shared" si="203"/>
        <v>WD</v>
      </c>
      <c r="AV116" s="87" t="str">
        <f t="shared" si="203"/>
        <v>WD</v>
      </c>
      <c r="AW116" s="87" t="str">
        <f t="shared" ca="1" si="203"/>
        <v xml:space="preserve"> </v>
      </c>
      <c r="AX116" s="87" t="str">
        <f t="shared" ca="1" si="203"/>
        <v xml:space="preserve"> </v>
      </c>
      <c r="AY116" s="87" t="str">
        <f t="shared" ca="1" si="203"/>
        <v xml:space="preserve"> </v>
      </c>
      <c r="AZ116" s="87" t="str">
        <f t="shared" ca="1" si="203"/>
        <v xml:space="preserve"> </v>
      </c>
      <c r="BA116" s="87" t="str">
        <f t="shared" ca="1" si="203"/>
        <v xml:space="preserve"> </v>
      </c>
      <c r="BB116" s="87" t="str">
        <f t="shared" si="203"/>
        <v>WD</v>
      </c>
      <c r="BC116" s="87" t="str">
        <f t="shared" si="203"/>
        <v>WD</v>
      </c>
      <c r="BD116" s="87" t="str">
        <f t="shared" ca="1" si="203"/>
        <v xml:space="preserve"> </v>
      </c>
      <c r="BE116" s="87" t="str">
        <f t="shared" ca="1" si="203"/>
        <v xml:space="preserve"> </v>
      </c>
      <c r="BF116" s="87" t="str">
        <f t="shared" ca="1" si="203"/>
        <v xml:space="preserve"> </v>
      </c>
      <c r="BG116" s="87" t="str">
        <f t="shared" ca="1" si="203"/>
        <v xml:space="preserve"> </v>
      </c>
      <c r="BH116" s="87" t="str">
        <f t="shared" ca="1" si="203"/>
        <v xml:space="preserve"> </v>
      </c>
      <c r="BI116" s="87" t="str">
        <f t="shared" si="203"/>
        <v>WD</v>
      </c>
      <c r="BJ116" s="87" t="str">
        <f t="shared" si="203"/>
        <v>WD</v>
      </c>
      <c r="BK116" s="87" t="str">
        <f t="shared" ca="1" si="203"/>
        <v xml:space="preserve"> </v>
      </c>
      <c r="BL116" s="87" t="str">
        <f t="shared" ca="1" si="203"/>
        <v xml:space="preserve"> </v>
      </c>
      <c r="BM116" s="87" t="str">
        <f t="shared" ca="1" si="203"/>
        <v xml:space="preserve"> </v>
      </c>
      <c r="BN116" s="87" t="str">
        <f t="shared" ca="1" si="203"/>
        <v xml:space="preserve"> </v>
      </c>
      <c r="BO116" s="87" t="str">
        <f t="shared" ca="1" si="203"/>
        <v xml:space="preserve"> </v>
      </c>
      <c r="BP116" s="87" t="str">
        <f t="shared" si="203"/>
        <v>WD</v>
      </c>
      <c r="BQ116" s="87" t="str">
        <f t="shared" si="203"/>
        <v>WD</v>
      </c>
      <c r="BR116" s="87" t="str">
        <f t="shared" ca="1" si="203"/>
        <v xml:space="preserve"> </v>
      </c>
      <c r="BS116" s="87" t="str">
        <f t="shared" ca="1" si="203"/>
        <v xml:space="preserve"> </v>
      </c>
      <c r="BT116" s="87" t="str">
        <f t="shared" ca="1" si="203"/>
        <v xml:space="preserve"> </v>
      </c>
      <c r="BU116" s="87" t="str">
        <f t="shared" ref="BU116:CZ116" ca="1" si="204">IF($C$2=TRUE,IF($F$116="",IF(AND(OR($D$116&lt;=BU$8,$D$116&lt;BV$8),$E$116&gt;=BU$8),$H$116,IF(OR(WEEKDAY(BU$8)=1,WEEKDAY(BU$8)=7),"WD"," ")),IF(AND(OR($D$116&lt;=BU$8,$D$116&lt;BV$8),$F$116&gt;=BU$8),"C",IF(OR(WEEKDAY(BU$8)=1,WEEKDAY(BU$8)=7),"WD"," "))),IF(OR(WEEKDAY(BU$8)=1,WEEKDAY(BU$8)=7),"WD",IF($F$116="",IF(AND(OR($D$116&lt;=BU$8,$D$116&lt;BV$8),$E$116&gt;=BU$8),$H$116," "),IF(AND(OR($D$116&lt;=BU$8,$D$116&lt;BV$8),$F$116&gt;=BU$8),"C"," "))))</f>
        <v xml:space="preserve"> </v>
      </c>
      <c r="BV116" s="87" t="str">
        <f t="shared" ca="1" si="204"/>
        <v xml:space="preserve"> </v>
      </c>
      <c r="BW116" s="87" t="str">
        <f t="shared" si="204"/>
        <v>WD</v>
      </c>
      <c r="BX116" s="87" t="str">
        <f t="shared" si="204"/>
        <v>WD</v>
      </c>
      <c r="BY116" s="87" t="str">
        <f t="shared" ca="1" si="204"/>
        <v xml:space="preserve"> </v>
      </c>
      <c r="BZ116" s="87" t="str">
        <f t="shared" ca="1" si="204"/>
        <v xml:space="preserve"> </v>
      </c>
      <c r="CA116" s="87" t="str">
        <f t="shared" ca="1" si="204"/>
        <v xml:space="preserve"> </v>
      </c>
      <c r="CB116" s="87" t="str">
        <f t="shared" ca="1" si="204"/>
        <v xml:space="preserve"> </v>
      </c>
      <c r="CC116" s="87" t="str">
        <f t="shared" ca="1" si="204"/>
        <v xml:space="preserve"> </v>
      </c>
      <c r="CD116" s="87" t="str">
        <f t="shared" si="204"/>
        <v>WD</v>
      </c>
      <c r="CE116" s="87" t="str">
        <f t="shared" si="204"/>
        <v>WD</v>
      </c>
      <c r="CF116" s="87" t="str">
        <f t="shared" ca="1" si="204"/>
        <v xml:space="preserve"> </v>
      </c>
      <c r="CG116" s="87" t="str">
        <f t="shared" ca="1" si="204"/>
        <v xml:space="preserve"> </v>
      </c>
      <c r="CH116" s="87" t="str">
        <f t="shared" ca="1" si="204"/>
        <v xml:space="preserve"> </v>
      </c>
      <c r="CI116" s="87" t="str">
        <f t="shared" ca="1" si="204"/>
        <v xml:space="preserve"> </v>
      </c>
      <c r="CJ116" s="87" t="str">
        <f t="shared" ca="1" si="204"/>
        <v xml:space="preserve"> </v>
      </c>
      <c r="CK116" s="87" t="str">
        <f t="shared" si="204"/>
        <v>WD</v>
      </c>
      <c r="CL116" s="87" t="str">
        <f t="shared" si="204"/>
        <v>WD</v>
      </c>
      <c r="CM116" s="87" t="str">
        <f t="shared" ca="1" si="204"/>
        <v xml:space="preserve"> </v>
      </c>
      <c r="CN116" s="87" t="str">
        <f t="shared" ca="1" si="204"/>
        <v xml:space="preserve"> </v>
      </c>
      <c r="CO116" s="87" t="str">
        <f t="shared" ca="1" si="204"/>
        <v xml:space="preserve"> </v>
      </c>
      <c r="CP116" s="87" t="str">
        <f t="shared" ca="1" si="204"/>
        <v xml:space="preserve"> </v>
      </c>
      <c r="CQ116" s="87" t="str">
        <f t="shared" ca="1" si="204"/>
        <v xml:space="preserve"> </v>
      </c>
      <c r="CR116" s="87" t="str">
        <f t="shared" si="204"/>
        <v>WD</v>
      </c>
      <c r="CS116" s="87" t="str">
        <f t="shared" si="204"/>
        <v>WD</v>
      </c>
      <c r="CT116" s="87" t="str">
        <f t="shared" ca="1" si="204"/>
        <v xml:space="preserve"> </v>
      </c>
      <c r="CU116" s="87" t="str">
        <f t="shared" ca="1" si="204"/>
        <v xml:space="preserve"> </v>
      </c>
      <c r="CV116" s="87" t="str">
        <f t="shared" ca="1" si="204"/>
        <v xml:space="preserve"> </v>
      </c>
      <c r="CW116" s="87" t="str">
        <f t="shared" ca="1" si="204"/>
        <v xml:space="preserve"> </v>
      </c>
      <c r="CX116" s="87" t="str">
        <f t="shared" ca="1" si="204"/>
        <v xml:space="preserve"> </v>
      </c>
      <c r="CY116" s="87" t="str">
        <f t="shared" si="204"/>
        <v>WD</v>
      </c>
      <c r="CZ116" s="87" t="str">
        <f t="shared" si="204"/>
        <v>WD</v>
      </c>
      <c r="DA116" s="87" t="str">
        <f t="shared" ref="DA116:DZ116" ca="1" si="205">IF($C$2=TRUE,IF($F$116="",IF(AND(OR($D$116&lt;=DA$8,$D$116&lt;DB$8),$E$116&gt;=DA$8),$H$116,IF(OR(WEEKDAY(DA$8)=1,WEEKDAY(DA$8)=7),"WD"," ")),IF(AND(OR($D$116&lt;=DA$8,$D$116&lt;DB$8),$F$116&gt;=DA$8),"C",IF(OR(WEEKDAY(DA$8)=1,WEEKDAY(DA$8)=7),"WD"," "))),IF(OR(WEEKDAY(DA$8)=1,WEEKDAY(DA$8)=7),"WD",IF($F$116="",IF(AND(OR($D$116&lt;=DA$8,$D$116&lt;DB$8),$E$116&gt;=DA$8),$H$116," "),IF(AND(OR($D$116&lt;=DA$8,$D$116&lt;DB$8),$F$116&gt;=DA$8),"C"," "))))</f>
        <v xml:space="preserve"> </v>
      </c>
      <c r="DB116" s="87" t="str">
        <f t="shared" ca="1" si="205"/>
        <v xml:space="preserve"> </v>
      </c>
      <c r="DC116" s="87" t="str">
        <f t="shared" ca="1" si="205"/>
        <v xml:space="preserve"> </v>
      </c>
      <c r="DD116" s="87" t="str">
        <f t="shared" ca="1" si="205"/>
        <v xml:space="preserve"> </v>
      </c>
      <c r="DE116" s="87" t="str">
        <f t="shared" ca="1" si="205"/>
        <v xml:space="preserve"> </v>
      </c>
      <c r="DF116" s="87" t="str">
        <f t="shared" si="205"/>
        <v>WD</v>
      </c>
      <c r="DG116" s="87" t="str">
        <f t="shared" si="205"/>
        <v>WD</v>
      </c>
      <c r="DH116" s="87" t="str">
        <f t="shared" ca="1" si="205"/>
        <v xml:space="preserve"> </v>
      </c>
      <c r="DI116" s="87" t="str">
        <f t="shared" ca="1" si="205"/>
        <v xml:space="preserve"> </v>
      </c>
      <c r="DJ116" s="87" t="str">
        <f t="shared" ca="1" si="205"/>
        <v xml:space="preserve"> </v>
      </c>
      <c r="DK116" s="87" t="str">
        <f t="shared" ca="1" si="205"/>
        <v xml:space="preserve"> </v>
      </c>
      <c r="DL116" s="87" t="str">
        <f t="shared" ca="1" si="205"/>
        <v xml:space="preserve"> </v>
      </c>
      <c r="DM116" s="87" t="str">
        <f t="shared" si="205"/>
        <v>WD</v>
      </c>
      <c r="DN116" s="87" t="str">
        <f t="shared" si="205"/>
        <v>WD</v>
      </c>
      <c r="DO116" s="87" t="str">
        <f t="shared" ca="1" si="205"/>
        <v xml:space="preserve"> </v>
      </c>
      <c r="DP116" s="87" t="str">
        <f t="shared" ca="1" si="205"/>
        <v xml:space="preserve"> </v>
      </c>
      <c r="DQ116" s="87" t="str">
        <f t="shared" ca="1" si="205"/>
        <v xml:space="preserve"> </v>
      </c>
      <c r="DR116" s="87" t="str">
        <f t="shared" ca="1" si="205"/>
        <v xml:space="preserve"> </v>
      </c>
      <c r="DS116" s="87" t="str">
        <f t="shared" ca="1" si="205"/>
        <v xml:space="preserve"> </v>
      </c>
      <c r="DT116" s="87" t="str">
        <f t="shared" si="205"/>
        <v>WD</v>
      </c>
      <c r="DU116" s="87" t="str">
        <f t="shared" si="205"/>
        <v>WD</v>
      </c>
      <c r="DV116" s="87" t="str">
        <f t="shared" ca="1" si="205"/>
        <v xml:space="preserve"> </v>
      </c>
      <c r="DW116" s="87" t="str">
        <f t="shared" ca="1" si="205"/>
        <v xml:space="preserve"> </v>
      </c>
      <c r="DX116" s="87" t="str">
        <f t="shared" ca="1" si="205"/>
        <v xml:space="preserve"> </v>
      </c>
      <c r="DY116" s="87" t="str">
        <f t="shared" ca="1" si="205"/>
        <v xml:space="preserve"> </v>
      </c>
      <c r="DZ116" s="87" t="str">
        <f t="shared" ca="1" si="205"/>
        <v xml:space="preserve"> </v>
      </c>
    </row>
    <row r="117" spans="1:130" s="74" customFormat="1" ht="1.2" customHeight="1" x14ac:dyDescent="0.3">
      <c r="A117" s="96"/>
      <c r="B117" s="96"/>
      <c r="C117" s="96"/>
      <c r="D117" s="97"/>
      <c r="E117" s="97"/>
      <c r="F117" s="97"/>
      <c r="G117" s="98" t="str">
        <f ca="1">IF(AND(G116 = 100%, G118 = 100%), "100%", " ")</f>
        <v xml:space="preserve"> </v>
      </c>
      <c r="H117" s="82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</row>
    <row r="118" spans="1:130" x14ac:dyDescent="0.3">
      <c r="A118" s="96" t="str">
        <f ca="1">IF(OFFSET(Actions!B1,55,0)  = "","", OFFSET(Actions!B1,55,0) )</f>
        <v/>
      </c>
      <c r="B118" s="96" t="str">
        <f ca="1">IF(OFFSET(Actions!H$1,55,0) = "","", OFFSET(Actions!H$1,55,0))</f>
        <v/>
      </c>
      <c r="C118" s="96" t="str">
        <f ca="1">IF(OFFSET(Actions!C1,55,0)  = "","", OFFSET(Actions!C1,55,0) )</f>
        <v/>
      </c>
      <c r="D118" s="97" t="str">
        <f ca="1">IF(OFFSET(Actions!I$1,55,0) = 0/1/1900,"",IFERROR(DATEVALUE(MID(OFFSET(Actions!I$1,55,0), 5,8 )), OFFSET(Actions!I$1,55,0)))</f>
        <v/>
      </c>
      <c r="E118" s="97" t="str">
        <f ca="1">IF(OFFSET(Actions!J$1,55,0) = 0/1/1900,"",IFERROR(DATEVALUE(MID(OFFSET(Actions!J$1,55,0), 5,8 )), OFFSET(Actions!J$1,55,0)))</f>
        <v/>
      </c>
      <c r="F118" s="97" t="str">
        <f ca="1">IF(OFFSET(Actions!K$1,55,0) = 0/1/1900,"",IFERROR(DATEVALUE(MID(OFFSET(Actions!K$1,55,0), 5,8 )), OFFSET(Actions!K$1,55,0)))</f>
        <v/>
      </c>
      <c r="G118" s="98" t="str">
        <f ca="1">IF(OFFSET(Actions!G1,55,0)  = "","", OFFSET(Actions!G1,55,0) )</f>
        <v/>
      </c>
      <c r="H118" s="82" t="str">
        <f ca="1">IF(OFFSET(Actions!E1,55,0)  = "","", OFFSET(Actions!E1,55,0) )</f>
        <v/>
      </c>
      <c r="I118" s="87" t="str">
        <f t="shared" ref="I118:AN118" ca="1" si="206">IF($C$2=TRUE,IF($F$118="",IF(AND(OR($D$118&lt;=I$8,$D$118&lt;J$8),$E$118&gt;=I$8),$H$118,IF(OR(WEEKDAY(I$8)=1,WEEKDAY(I$8)=7),"WD"," ")),IF(AND(OR($D$118&lt;=I$8,$D$118&lt;J$8),$F$118&gt;=I$8),"C",IF(OR(WEEKDAY(I$8)=1,WEEKDAY(I$8)=7),"WD"," "))),IF(OR(WEEKDAY(I$8)=1,WEEKDAY(I$8)=7),"WD",IF($F$118="",IF(AND(OR($D$118&lt;=I$8,$D$118&lt;J$8),$E$118&gt;=I$8),$H$118," "),IF(AND(OR($D$118&lt;=I$8,$D$118&lt;J$8),$F$118&gt;=I$8),"C"," "))))</f>
        <v xml:space="preserve"> </v>
      </c>
      <c r="J118" s="87" t="str">
        <f t="shared" ca="1" si="206"/>
        <v xml:space="preserve"> </v>
      </c>
      <c r="K118" s="87" t="str">
        <f t="shared" ca="1" si="206"/>
        <v xml:space="preserve"> </v>
      </c>
      <c r="L118" s="87" t="str">
        <f t="shared" si="206"/>
        <v>WD</v>
      </c>
      <c r="M118" s="87" t="str">
        <f t="shared" si="206"/>
        <v>WD</v>
      </c>
      <c r="N118" s="87" t="str">
        <f t="shared" ca="1" si="206"/>
        <v xml:space="preserve"> </v>
      </c>
      <c r="O118" s="87" t="str">
        <f t="shared" ca="1" si="206"/>
        <v xml:space="preserve"> </v>
      </c>
      <c r="P118" s="87" t="str">
        <f t="shared" ca="1" si="206"/>
        <v xml:space="preserve"> </v>
      </c>
      <c r="Q118" s="87" t="str">
        <f t="shared" ca="1" si="206"/>
        <v xml:space="preserve"> </v>
      </c>
      <c r="R118" s="87" t="str">
        <f t="shared" ca="1" si="206"/>
        <v xml:space="preserve"> </v>
      </c>
      <c r="S118" s="87" t="str">
        <f t="shared" si="206"/>
        <v>WD</v>
      </c>
      <c r="T118" s="87" t="str">
        <f t="shared" si="206"/>
        <v>WD</v>
      </c>
      <c r="U118" s="87" t="str">
        <f t="shared" ca="1" si="206"/>
        <v xml:space="preserve"> </v>
      </c>
      <c r="V118" s="87" t="str">
        <f t="shared" ca="1" si="206"/>
        <v xml:space="preserve"> </v>
      </c>
      <c r="W118" s="87" t="str">
        <f t="shared" ca="1" si="206"/>
        <v xml:space="preserve"> </v>
      </c>
      <c r="X118" s="87" t="str">
        <f t="shared" ca="1" si="206"/>
        <v xml:space="preserve"> </v>
      </c>
      <c r="Y118" s="87" t="str">
        <f t="shared" ca="1" si="206"/>
        <v xml:space="preserve"> </v>
      </c>
      <c r="Z118" s="87" t="str">
        <f t="shared" si="206"/>
        <v>WD</v>
      </c>
      <c r="AA118" s="87" t="str">
        <f t="shared" si="206"/>
        <v>WD</v>
      </c>
      <c r="AB118" s="87" t="str">
        <f t="shared" ca="1" si="206"/>
        <v xml:space="preserve"> </v>
      </c>
      <c r="AC118" s="87" t="str">
        <f t="shared" ca="1" si="206"/>
        <v xml:space="preserve"> </v>
      </c>
      <c r="AD118" s="87" t="str">
        <f t="shared" ca="1" si="206"/>
        <v xml:space="preserve"> </v>
      </c>
      <c r="AE118" s="87" t="str">
        <f t="shared" ca="1" si="206"/>
        <v xml:space="preserve"> </v>
      </c>
      <c r="AF118" s="87" t="str">
        <f t="shared" ca="1" si="206"/>
        <v xml:space="preserve"> </v>
      </c>
      <c r="AG118" s="87" t="str">
        <f t="shared" si="206"/>
        <v>WD</v>
      </c>
      <c r="AH118" s="87" t="str">
        <f t="shared" si="206"/>
        <v>WD</v>
      </c>
      <c r="AI118" s="87" t="str">
        <f t="shared" ca="1" si="206"/>
        <v xml:space="preserve"> </v>
      </c>
      <c r="AJ118" s="87" t="str">
        <f t="shared" ca="1" si="206"/>
        <v xml:space="preserve"> </v>
      </c>
      <c r="AK118" s="87" t="str">
        <f t="shared" ca="1" si="206"/>
        <v xml:space="preserve"> </v>
      </c>
      <c r="AL118" s="87" t="str">
        <f t="shared" ca="1" si="206"/>
        <v xml:space="preserve"> </v>
      </c>
      <c r="AM118" s="87" t="str">
        <f t="shared" ca="1" si="206"/>
        <v xml:space="preserve"> </v>
      </c>
      <c r="AN118" s="87" t="str">
        <f t="shared" si="206"/>
        <v>WD</v>
      </c>
      <c r="AO118" s="87" t="str">
        <f t="shared" ref="AO118:BT118" si="207">IF($C$2=TRUE,IF($F$118="",IF(AND(OR($D$118&lt;=AO$8,$D$118&lt;AP$8),$E$118&gt;=AO$8),$H$118,IF(OR(WEEKDAY(AO$8)=1,WEEKDAY(AO$8)=7),"WD"," ")),IF(AND(OR($D$118&lt;=AO$8,$D$118&lt;AP$8),$F$118&gt;=AO$8),"C",IF(OR(WEEKDAY(AO$8)=1,WEEKDAY(AO$8)=7),"WD"," "))),IF(OR(WEEKDAY(AO$8)=1,WEEKDAY(AO$8)=7),"WD",IF($F$118="",IF(AND(OR($D$118&lt;=AO$8,$D$118&lt;AP$8),$E$118&gt;=AO$8),$H$118," "),IF(AND(OR($D$118&lt;=AO$8,$D$118&lt;AP$8),$F$118&gt;=AO$8),"C"," "))))</f>
        <v>WD</v>
      </c>
      <c r="AP118" s="87" t="str">
        <f t="shared" ca="1" si="207"/>
        <v xml:space="preserve"> </v>
      </c>
      <c r="AQ118" s="87" t="str">
        <f t="shared" ca="1" si="207"/>
        <v xml:space="preserve"> </v>
      </c>
      <c r="AR118" s="87" t="str">
        <f t="shared" ca="1" si="207"/>
        <v xml:space="preserve"> </v>
      </c>
      <c r="AS118" s="87" t="str">
        <f t="shared" ca="1" si="207"/>
        <v xml:space="preserve"> </v>
      </c>
      <c r="AT118" s="87" t="str">
        <f t="shared" ca="1" si="207"/>
        <v xml:space="preserve"> </v>
      </c>
      <c r="AU118" s="87" t="str">
        <f t="shared" si="207"/>
        <v>WD</v>
      </c>
      <c r="AV118" s="87" t="str">
        <f t="shared" si="207"/>
        <v>WD</v>
      </c>
      <c r="AW118" s="87" t="str">
        <f t="shared" ca="1" si="207"/>
        <v xml:space="preserve"> </v>
      </c>
      <c r="AX118" s="87" t="str">
        <f t="shared" ca="1" si="207"/>
        <v xml:space="preserve"> </v>
      </c>
      <c r="AY118" s="87" t="str">
        <f t="shared" ca="1" si="207"/>
        <v xml:space="preserve"> </v>
      </c>
      <c r="AZ118" s="87" t="str">
        <f t="shared" ca="1" si="207"/>
        <v xml:space="preserve"> </v>
      </c>
      <c r="BA118" s="87" t="str">
        <f t="shared" ca="1" si="207"/>
        <v xml:space="preserve"> </v>
      </c>
      <c r="BB118" s="87" t="str">
        <f t="shared" si="207"/>
        <v>WD</v>
      </c>
      <c r="BC118" s="87" t="str">
        <f t="shared" si="207"/>
        <v>WD</v>
      </c>
      <c r="BD118" s="87" t="str">
        <f t="shared" ca="1" si="207"/>
        <v xml:space="preserve"> </v>
      </c>
      <c r="BE118" s="87" t="str">
        <f t="shared" ca="1" si="207"/>
        <v xml:space="preserve"> </v>
      </c>
      <c r="BF118" s="87" t="str">
        <f t="shared" ca="1" si="207"/>
        <v xml:space="preserve"> </v>
      </c>
      <c r="BG118" s="87" t="str">
        <f t="shared" ca="1" si="207"/>
        <v xml:space="preserve"> </v>
      </c>
      <c r="BH118" s="87" t="str">
        <f t="shared" ca="1" si="207"/>
        <v xml:space="preserve"> </v>
      </c>
      <c r="BI118" s="87" t="str">
        <f t="shared" si="207"/>
        <v>WD</v>
      </c>
      <c r="BJ118" s="87" t="str">
        <f t="shared" si="207"/>
        <v>WD</v>
      </c>
      <c r="BK118" s="87" t="str">
        <f t="shared" ca="1" si="207"/>
        <v xml:space="preserve"> </v>
      </c>
      <c r="BL118" s="87" t="str">
        <f t="shared" ca="1" si="207"/>
        <v xml:space="preserve"> </v>
      </c>
      <c r="BM118" s="87" t="str">
        <f t="shared" ca="1" si="207"/>
        <v xml:space="preserve"> </v>
      </c>
      <c r="BN118" s="87" t="str">
        <f t="shared" ca="1" si="207"/>
        <v xml:space="preserve"> </v>
      </c>
      <c r="BO118" s="87" t="str">
        <f t="shared" ca="1" si="207"/>
        <v xml:space="preserve"> </v>
      </c>
      <c r="BP118" s="87" t="str">
        <f t="shared" si="207"/>
        <v>WD</v>
      </c>
      <c r="BQ118" s="87" t="str">
        <f t="shared" si="207"/>
        <v>WD</v>
      </c>
      <c r="BR118" s="87" t="str">
        <f t="shared" ca="1" si="207"/>
        <v xml:space="preserve"> </v>
      </c>
      <c r="BS118" s="87" t="str">
        <f t="shared" ca="1" si="207"/>
        <v xml:space="preserve"> </v>
      </c>
      <c r="BT118" s="87" t="str">
        <f t="shared" ca="1" si="207"/>
        <v xml:space="preserve"> </v>
      </c>
      <c r="BU118" s="87" t="str">
        <f t="shared" ref="BU118:CZ118" ca="1" si="208">IF($C$2=TRUE,IF($F$118="",IF(AND(OR($D$118&lt;=BU$8,$D$118&lt;BV$8),$E$118&gt;=BU$8),$H$118,IF(OR(WEEKDAY(BU$8)=1,WEEKDAY(BU$8)=7),"WD"," ")),IF(AND(OR($D$118&lt;=BU$8,$D$118&lt;BV$8),$F$118&gt;=BU$8),"C",IF(OR(WEEKDAY(BU$8)=1,WEEKDAY(BU$8)=7),"WD"," "))),IF(OR(WEEKDAY(BU$8)=1,WEEKDAY(BU$8)=7),"WD",IF($F$118="",IF(AND(OR($D$118&lt;=BU$8,$D$118&lt;BV$8),$E$118&gt;=BU$8),$H$118," "),IF(AND(OR($D$118&lt;=BU$8,$D$118&lt;BV$8),$F$118&gt;=BU$8),"C"," "))))</f>
        <v xml:space="preserve"> </v>
      </c>
      <c r="BV118" s="87" t="str">
        <f t="shared" ca="1" si="208"/>
        <v xml:space="preserve"> </v>
      </c>
      <c r="BW118" s="87" t="str">
        <f t="shared" si="208"/>
        <v>WD</v>
      </c>
      <c r="BX118" s="87" t="str">
        <f t="shared" si="208"/>
        <v>WD</v>
      </c>
      <c r="BY118" s="87" t="str">
        <f t="shared" ca="1" si="208"/>
        <v xml:space="preserve"> </v>
      </c>
      <c r="BZ118" s="87" t="str">
        <f t="shared" ca="1" si="208"/>
        <v xml:space="preserve"> </v>
      </c>
      <c r="CA118" s="87" t="str">
        <f t="shared" ca="1" si="208"/>
        <v xml:space="preserve"> </v>
      </c>
      <c r="CB118" s="87" t="str">
        <f t="shared" ca="1" si="208"/>
        <v xml:space="preserve"> </v>
      </c>
      <c r="CC118" s="87" t="str">
        <f t="shared" ca="1" si="208"/>
        <v xml:space="preserve"> </v>
      </c>
      <c r="CD118" s="87" t="str">
        <f t="shared" si="208"/>
        <v>WD</v>
      </c>
      <c r="CE118" s="87" t="str">
        <f t="shared" si="208"/>
        <v>WD</v>
      </c>
      <c r="CF118" s="87" t="str">
        <f t="shared" ca="1" si="208"/>
        <v xml:space="preserve"> </v>
      </c>
      <c r="CG118" s="87" t="str">
        <f t="shared" ca="1" si="208"/>
        <v xml:space="preserve"> </v>
      </c>
      <c r="CH118" s="87" t="str">
        <f t="shared" ca="1" si="208"/>
        <v xml:space="preserve"> </v>
      </c>
      <c r="CI118" s="87" t="str">
        <f t="shared" ca="1" si="208"/>
        <v xml:space="preserve"> </v>
      </c>
      <c r="CJ118" s="87" t="str">
        <f t="shared" ca="1" si="208"/>
        <v xml:space="preserve"> </v>
      </c>
      <c r="CK118" s="87" t="str">
        <f t="shared" si="208"/>
        <v>WD</v>
      </c>
      <c r="CL118" s="87" t="str">
        <f t="shared" si="208"/>
        <v>WD</v>
      </c>
      <c r="CM118" s="87" t="str">
        <f t="shared" ca="1" si="208"/>
        <v xml:space="preserve"> </v>
      </c>
      <c r="CN118" s="87" t="str">
        <f t="shared" ca="1" si="208"/>
        <v xml:space="preserve"> </v>
      </c>
      <c r="CO118" s="87" t="str">
        <f t="shared" ca="1" si="208"/>
        <v xml:space="preserve"> </v>
      </c>
      <c r="CP118" s="87" t="str">
        <f t="shared" ca="1" si="208"/>
        <v xml:space="preserve"> </v>
      </c>
      <c r="CQ118" s="87" t="str">
        <f t="shared" ca="1" si="208"/>
        <v xml:space="preserve"> </v>
      </c>
      <c r="CR118" s="87" t="str">
        <f t="shared" si="208"/>
        <v>WD</v>
      </c>
      <c r="CS118" s="87" t="str">
        <f t="shared" si="208"/>
        <v>WD</v>
      </c>
      <c r="CT118" s="87" t="str">
        <f t="shared" ca="1" si="208"/>
        <v xml:space="preserve"> </v>
      </c>
      <c r="CU118" s="87" t="str">
        <f t="shared" ca="1" si="208"/>
        <v xml:space="preserve"> </v>
      </c>
      <c r="CV118" s="87" t="str">
        <f t="shared" ca="1" si="208"/>
        <v xml:space="preserve"> </v>
      </c>
      <c r="CW118" s="87" t="str">
        <f t="shared" ca="1" si="208"/>
        <v xml:space="preserve"> </v>
      </c>
      <c r="CX118" s="87" t="str">
        <f t="shared" ca="1" si="208"/>
        <v xml:space="preserve"> </v>
      </c>
      <c r="CY118" s="87" t="str">
        <f t="shared" si="208"/>
        <v>WD</v>
      </c>
      <c r="CZ118" s="87" t="str">
        <f t="shared" si="208"/>
        <v>WD</v>
      </c>
      <c r="DA118" s="87" t="str">
        <f t="shared" ref="DA118:DZ118" ca="1" si="209">IF($C$2=TRUE,IF($F$118="",IF(AND(OR($D$118&lt;=DA$8,$D$118&lt;DB$8),$E$118&gt;=DA$8),$H$118,IF(OR(WEEKDAY(DA$8)=1,WEEKDAY(DA$8)=7),"WD"," ")),IF(AND(OR($D$118&lt;=DA$8,$D$118&lt;DB$8),$F$118&gt;=DA$8),"C",IF(OR(WEEKDAY(DA$8)=1,WEEKDAY(DA$8)=7),"WD"," "))),IF(OR(WEEKDAY(DA$8)=1,WEEKDAY(DA$8)=7),"WD",IF($F$118="",IF(AND(OR($D$118&lt;=DA$8,$D$118&lt;DB$8),$E$118&gt;=DA$8),$H$118," "),IF(AND(OR($D$118&lt;=DA$8,$D$118&lt;DB$8),$F$118&gt;=DA$8),"C"," "))))</f>
        <v xml:space="preserve"> </v>
      </c>
      <c r="DB118" s="87" t="str">
        <f t="shared" ca="1" si="209"/>
        <v xml:space="preserve"> </v>
      </c>
      <c r="DC118" s="87" t="str">
        <f t="shared" ca="1" si="209"/>
        <v xml:space="preserve"> </v>
      </c>
      <c r="DD118" s="87" t="str">
        <f t="shared" ca="1" si="209"/>
        <v xml:space="preserve"> </v>
      </c>
      <c r="DE118" s="87" t="str">
        <f t="shared" ca="1" si="209"/>
        <v xml:space="preserve"> </v>
      </c>
      <c r="DF118" s="87" t="str">
        <f t="shared" si="209"/>
        <v>WD</v>
      </c>
      <c r="DG118" s="87" t="str">
        <f t="shared" si="209"/>
        <v>WD</v>
      </c>
      <c r="DH118" s="87" t="str">
        <f t="shared" ca="1" si="209"/>
        <v xml:space="preserve"> </v>
      </c>
      <c r="DI118" s="87" t="str">
        <f t="shared" ca="1" si="209"/>
        <v xml:space="preserve"> </v>
      </c>
      <c r="DJ118" s="87" t="str">
        <f t="shared" ca="1" si="209"/>
        <v xml:space="preserve"> </v>
      </c>
      <c r="DK118" s="87" t="str">
        <f t="shared" ca="1" si="209"/>
        <v xml:space="preserve"> </v>
      </c>
      <c r="DL118" s="87" t="str">
        <f t="shared" ca="1" si="209"/>
        <v xml:space="preserve"> </v>
      </c>
      <c r="DM118" s="87" t="str">
        <f t="shared" si="209"/>
        <v>WD</v>
      </c>
      <c r="DN118" s="87" t="str">
        <f t="shared" si="209"/>
        <v>WD</v>
      </c>
      <c r="DO118" s="87" t="str">
        <f t="shared" ca="1" si="209"/>
        <v xml:space="preserve"> </v>
      </c>
      <c r="DP118" s="87" t="str">
        <f t="shared" ca="1" si="209"/>
        <v xml:space="preserve"> </v>
      </c>
      <c r="DQ118" s="87" t="str">
        <f t="shared" ca="1" si="209"/>
        <v xml:space="preserve"> </v>
      </c>
      <c r="DR118" s="87" t="str">
        <f t="shared" ca="1" si="209"/>
        <v xml:space="preserve"> </v>
      </c>
      <c r="DS118" s="87" t="str">
        <f t="shared" ca="1" si="209"/>
        <v xml:space="preserve"> </v>
      </c>
      <c r="DT118" s="87" t="str">
        <f t="shared" si="209"/>
        <v>WD</v>
      </c>
      <c r="DU118" s="87" t="str">
        <f t="shared" si="209"/>
        <v>WD</v>
      </c>
      <c r="DV118" s="87" t="str">
        <f t="shared" ca="1" si="209"/>
        <v xml:space="preserve"> </v>
      </c>
      <c r="DW118" s="87" t="str">
        <f t="shared" ca="1" si="209"/>
        <v xml:space="preserve"> </v>
      </c>
      <c r="DX118" s="87" t="str">
        <f t="shared" ca="1" si="209"/>
        <v xml:space="preserve"> </v>
      </c>
      <c r="DY118" s="87" t="str">
        <f t="shared" ca="1" si="209"/>
        <v xml:space="preserve"> </v>
      </c>
      <c r="DZ118" s="87" t="str">
        <f t="shared" ca="1" si="209"/>
        <v xml:space="preserve"> </v>
      </c>
    </row>
    <row r="119" spans="1:130" s="74" customFormat="1" ht="1.2" customHeight="1" x14ac:dyDescent="0.3">
      <c r="A119" s="96"/>
      <c r="B119" s="96"/>
      <c r="C119" s="96"/>
      <c r="D119" s="97"/>
      <c r="E119" s="97"/>
      <c r="F119" s="97"/>
      <c r="G119" s="98" t="str">
        <f ca="1">IF(AND(G118 = 100%, G120 = 100%), "100%", " ")</f>
        <v xml:space="preserve"> </v>
      </c>
      <c r="H119" s="82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</row>
    <row r="120" spans="1:130" x14ac:dyDescent="0.3">
      <c r="A120" s="96" t="str">
        <f ca="1">IF(OFFSET(Actions!B1,56,0)  = "","", OFFSET(Actions!B1,56,0) )</f>
        <v/>
      </c>
      <c r="B120" s="96" t="str">
        <f ca="1">IF(OFFSET(Actions!H$1,56,0) = "","", OFFSET(Actions!H$1,56,0))</f>
        <v/>
      </c>
      <c r="C120" s="96" t="str">
        <f ca="1">IF(OFFSET(Actions!C1,56,0)  = "","", OFFSET(Actions!C1,56,0) )</f>
        <v/>
      </c>
      <c r="D120" s="97" t="str">
        <f ca="1">IF(OFFSET(Actions!I$1,56,0) = 0/1/1900,"",IFERROR(DATEVALUE(MID(OFFSET(Actions!I$1,56,0), 5,8 )), OFFSET(Actions!I$1,56,0)))</f>
        <v/>
      </c>
      <c r="E120" s="97" t="str">
        <f ca="1">IF(OFFSET(Actions!J$1,56,0) = 0/1/1900,"",IFERROR(DATEVALUE(MID(OFFSET(Actions!J$1,56,0), 5,8 )), OFFSET(Actions!J$1,56,0)))</f>
        <v/>
      </c>
      <c r="F120" s="97" t="str">
        <f ca="1">IF(OFFSET(Actions!K$1,56,0) = 0/1/1900,"",IFERROR(DATEVALUE(MID(OFFSET(Actions!K$1,56,0), 5,8 )), OFFSET(Actions!K$1,56,0)))</f>
        <v/>
      </c>
      <c r="G120" s="98" t="str">
        <f ca="1">IF(OFFSET(Actions!G1,56,0)  = "","", OFFSET(Actions!G1,56,0) )</f>
        <v/>
      </c>
      <c r="H120" s="82" t="str">
        <f ca="1">IF(OFFSET(Actions!E1,56,0)  = "","", OFFSET(Actions!E1,56,0) )</f>
        <v/>
      </c>
      <c r="I120" s="87" t="str">
        <f t="shared" ref="I120:AN120" ca="1" si="210">IF($C$2=TRUE,IF($F$120="",IF(AND(OR($D$120&lt;=I$8,$D$120&lt;J$8),$E$120&gt;=I$8),$H$120,IF(OR(WEEKDAY(I$8)=1,WEEKDAY(I$8)=7),"WD"," ")),IF(AND(OR($D$120&lt;=I$8,$D$120&lt;J$8),$F$120&gt;=I$8),"C",IF(OR(WEEKDAY(I$8)=1,WEEKDAY(I$8)=7),"WD"," "))),IF(OR(WEEKDAY(I$8)=1,WEEKDAY(I$8)=7),"WD",IF($F$120="",IF(AND(OR($D$120&lt;=I$8,$D$120&lt;J$8),$E$120&gt;=I$8),$H$120," "),IF(AND(OR($D$120&lt;=I$8,$D$120&lt;J$8),$F$120&gt;=I$8),"C"," "))))</f>
        <v xml:space="preserve"> </v>
      </c>
      <c r="J120" s="87" t="str">
        <f t="shared" ca="1" si="210"/>
        <v xml:space="preserve"> </v>
      </c>
      <c r="K120" s="87" t="str">
        <f t="shared" ca="1" si="210"/>
        <v xml:space="preserve"> </v>
      </c>
      <c r="L120" s="87" t="str">
        <f t="shared" si="210"/>
        <v>WD</v>
      </c>
      <c r="M120" s="87" t="str">
        <f t="shared" si="210"/>
        <v>WD</v>
      </c>
      <c r="N120" s="87" t="str">
        <f t="shared" ca="1" si="210"/>
        <v xml:space="preserve"> </v>
      </c>
      <c r="O120" s="87" t="str">
        <f t="shared" ca="1" si="210"/>
        <v xml:space="preserve"> </v>
      </c>
      <c r="P120" s="87" t="str">
        <f t="shared" ca="1" si="210"/>
        <v xml:space="preserve"> </v>
      </c>
      <c r="Q120" s="87" t="str">
        <f t="shared" ca="1" si="210"/>
        <v xml:space="preserve"> </v>
      </c>
      <c r="R120" s="87" t="str">
        <f t="shared" ca="1" si="210"/>
        <v xml:space="preserve"> </v>
      </c>
      <c r="S120" s="87" t="str">
        <f t="shared" si="210"/>
        <v>WD</v>
      </c>
      <c r="T120" s="87" t="str">
        <f t="shared" si="210"/>
        <v>WD</v>
      </c>
      <c r="U120" s="87" t="str">
        <f t="shared" ca="1" si="210"/>
        <v xml:space="preserve"> </v>
      </c>
      <c r="V120" s="87" t="str">
        <f t="shared" ca="1" si="210"/>
        <v xml:space="preserve"> </v>
      </c>
      <c r="W120" s="87" t="str">
        <f t="shared" ca="1" si="210"/>
        <v xml:space="preserve"> </v>
      </c>
      <c r="X120" s="87" t="str">
        <f t="shared" ca="1" si="210"/>
        <v xml:space="preserve"> </v>
      </c>
      <c r="Y120" s="87" t="str">
        <f t="shared" ca="1" si="210"/>
        <v xml:space="preserve"> </v>
      </c>
      <c r="Z120" s="87" t="str">
        <f t="shared" si="210"/>
        <v>WD</v>
      </c>
      <c r="AA120" s="87" t="str">
        <f t="shared" si="210"/>
        <v>WD</v>
      </c>
      <c r="AB120" s="87" t="str">
        <f t="shared" ca="1" si="210"/>
        <v xml:space="preserve"> </v>
      </c>
      <c r="AC120" s="87" t="str">
        <f t="shared" ca="1" si="210"/>
        <v xml:space="preserve"> </v>
      </c>
      <c r="AD120" s="87" t="str">
        <f t="shared" ca="1" si="210"/>
        <v xml:space="preserve"> </v>
      </c>
      <c r="AE120" s="87" t="str">
        <f t="shared" ca="1" si="210"/>
        <v xml:space="preserve"> </v>
      </c>
      <c r="AF120" s="87" t="str">
        <f t="shared" ca="1" si="210"/>
        <v xml:space="preserve"> </v>
      </c>
      <c r="AG120" s="87" t="str">
        <f t="shared" si="210"/>
        <v>WD</v>
      </c>
      <c r="AH120" s="87" t="str">
        <f t="shared" si="210"/>
        <v>WD</v>
      </c>
      <c r="AI120" s="87" t="str">
        <f t="shared" ca="1" si="210"/>
        <v xml:space="preserve"> </v>
      </c>
      <c r="AJ120" s="87" t="str">
        <f t="shared" ca="1" si="210"/>
        <v xml:space="preserve"> </v>
      </c>
      <c r="AK120" s="87" t="str">
        <f t="shared" ca="1" si="210"/>
        <v xml:space="preserve"> </v>
      </c>
      <c r="AL120" s="87" t="str">
        <f t="shared" ca="1" si="210"/>
        <v xml:space="preserve"> </v>
      </c>
      <c r="AM120" s="87" t="str">
        <f t="shared" ca="1" si="210"/>
        <v xml:space="preserve"> </v>
      </c>
      <c r="AN120" s="87" t="str">
        <f t="shared" si="210"/>
        <v>WD</v>
      </c>
      <c r="AO120" s="87" t="str">
        <f t="shared" ref="AO120:BT120" si="211">IF($C$2=TRUE,IF($F$120="",IF(AND(OR($D$120&lt;=AO$8,$D$120&lt;AP$8),$E$120&gt;=AO$8),$H$120,IF(OR(WEEKDAY(AO$8)=1,WEEKDAY(AO$8)=7),"WD"," ")),IF(AND(OR($D$120&lt;=AO$8,$D$120&lt;AP$8),$F$120&gt;=AO$8),"C",IF(OR(WEEKDAY(AO$8)=1,WEEKDAY(AO$8)=7),"WD"," "))),IF(OR(WEEKDAY(AO$8)=1,WEEKDAY(AO$8)=7),"WD",IF($F$120="",IF(AND(OR($D$120&lt;=AO$8,$D$120&lt;AP$8),$E$120&gt;=AO$8),$H$120," "),IF(AND(OR($D$120&lt;=AO$8,$D$120&lt;AP$8),$F$120&gt;=AO$8),"C"," "))))</f>
        <v>WD</v>
      </c>
      <c r="AP120" s="87" t="str">
        <f t="shared" ca="1" si="211"/>
        <v xml:space="preserve"> </v>
      </c>
      <c r="AQ120" s="87" t="str">
        <f t="shared" ca="1" si="211"/>
        <v xml:space="preserve"> </v>
      </c>
      <c r="AR120" s="87" t="str">
        <f t="shared" ca="1" si="211"/>
        <v xml:space="preserve"> </v>
      </c>
      <c r="AS120" s="87" t="str">
        <f t="shared" ca="1" si="211"/>
        <v xml:space="preserve"> </v>
      </c>
      <c r="AT120" s="87" t="str">
        <f t="shared" ca="1" si="211"/>
        <v xml:space="preserve"> </v>
      </c>
      <c r="AU120" s="87" t="str">
        <f t="shared" si="211"/>
        <v>WD</v>
      </c>
      <c r="AV120" s="87" t="str">
        <f t="shared" si="211"/>
        <v>WD</v>
      </c>
      <c r="AW120" s="87" t="str">
        <f t="shared" ca="1" si="211"/>
        <v xml:space="preserve"> </v>
      </c>
      <c r="AX120" s="87" t="str">
        <f t="shared" ca="1" si="211"/>
        <v xml:space="preserve"> </v>
      </c>
      <c r="AY120" s="87" t="str">
        <f t="shared" ca="1" si="211"/>
        <v xml:space="preserve"> </v>
      </c>
      <c r="AZ120" s="87" t="str">
        <f t="shared" ca="1" si="211"/>
        <v xml:space="preserve"> </v>
      </c>
      <c r="BA120" s="87" t="str">
        <f t="shared" ca="1" si="211"/>
        <v xml:space="preserve"> </v>
      </c>
      <c r="BB120" s="87" t="str">
        <f t="shared" si="211"/>
        <v>WD</v>
      </c>
      <c r="BC120" s="87" t="str">
        <f t="shared" si="211"/>
        <v>WD</v>
      </c>
      <c r="BD120" s="87" t="str">
        <f t="shared" ca="1" si="211"/>
        <v xml:space="preserve"> </v>
      </c>
      <c r="BE120" s="87" t="str">
        <f t="shared" ca="1" si="211"/>
        <v xml:space="preserve"> </v>
      </c>
      <c r="BF120" s="87" t="str">
        <f t="shared" ca="1" si="211"/>
        <v xml:space="preserve"> </v>
      </c>
      <c r="BG120" s="87" t="str">
        <f t="shared" ca="1" si="211"/>
        <v xml:space="preserve"> </v>
      </c>
      <c r="BH120" s="87" t="str">
        <f t="shared" ca="1" si="211"/>
        <v xml:space="preserve"> </v>
      </c>
      <c r="BI120" s="87" t="str">
        <f t="shared" si="211"/>
        <v>WD</v>
      </c>
      <c r="BJ120" s="87" t="str">
        <f t="shared" si="211"/>
        <v>WD</v>
      </c>
      <c r="BK120" s="87" t="str">
        <f t="shared" ca="1" si="211"/>
        <v xml:space="preserve"> </v>
      </c>
      <c r="BL120" s="87" t="str">
        <f t="shared" ca="1" si="211"/>
        <v xml:space="preserve"> </v>
      </c>
      <c r="BM120" s="87" t="str">
        <f t="shared" ca="1" si="211"/>
        <v xml:space="preserve"> </v>
      </c>
      <c r="BN120" s="87" t="str">
        <f t="shared" ca="1" si="211"/>
        <v xml:space="preserve"> </v>
      </c>
      <c r="BO120" s="87" t="str">
        <f t="shared" ca="1" si="211"/>
        <v xml:space="preserve"> </v>
      </c>
      <c r="BP120" s="87" t="str">
        <f t="shared" si="211"/>
        <v>WD</v>
      </c>
      <c r="BQ120" s="87" t="str">
        <f t="shared" si="211"/>
        <v>WD</v>
      </c>
      <c r="BR120" s="87" t="str">
        <f t="shared" ca="1" si="211"/>
        <v xml:space="preserve"> </v>
      </c>
      <c r="BS120" s="87" t="str">
        <f t="shared" ca="1" si="211"/>
        <v xml:space="preserve"> </v>
      </c>
      <c r="BT120" s="87" t="str">
        <f t="shared" ca="1" si="211"/>
        <v xml:space="preserve"> </v>
      </c>
      <c r="BU120" s="87" t="str">
        <f t="shared" ref="BU120:CZ120" ca="1" si="212">IF($C$2=TRUE,IF($F$120="",IF(AND(OR($D$120&lt;=BU$8,$D$120&lt;BV$8),$E$120&gt;=BU$8),$H$120,IF(OR(WEEKDAY(BU$8)=1,WEEKDAY(BU$8)=7),"WD"," ")),IF(AND(OR($D$120&lt;=BU$8,$D$120&lt;BV$8),$F$120&gt;=BU$8),"C",IF(OR(WEEKDAY(BU$8)=1,WEEKDAY(BU$8)=7),"WD"," "))),IF(OR(WEEKDAY(BU$8)=1,WEEKDAY(BU$8)=7),"WD",IF($F$120="",IF(AND(OR($D$120&lt;=BU$8,$D$120&lt;BV$8),$E$120&gt;=BU$8),$H$120," "),IF(AND(OR($D$120&lt;=BU$8,$D$120&lt;BV$8),$F$120&gt;=BU$8),"C"," "))))</f>
        <v xml:space="preserve"> </v>
      </c>
      <c r="BV120" s="87" t="str">
        <f t="shared" ca="1" si="212"/>
        <v xml:space="preserve"> </v>
      </c>
      <c r="BW120" s="87" t="str">
        <f t="shared" si="212"/>
        <v>WD</v>
      </c>
      <c r="BX120" s="87" t="str">
        <f t="shared" si="212"/>
        <v>WD</v>
      </c>
      <c r="BY120" s="87" t="str">
        <f t="shared" ca="1" si="212"/>
        <v xml:space="preserve"> </v>
      </c>
      <c r="BZ120" s="87" t="str">
        <f t="shared" ca="1" si="212"/>
        <v xml:space="preserve"> </v>
      </c>
      <c r="CA120" s="87" t="str">
        <f t="shared" ca="1" si="212"/>
        <v xml:space="preserve"> </v>
      </c>
      <c r="CB120" s="87" t="str">
        <f t="shared" ca="1" si="212"/>
        <v xml:space="preserve"> </v>
      </c>
      <c r="CC120" s="87" t="str">
        <f t="shared" ca="1" si="212"/>
        <v xml:space="preserve"> </v>
      </c>
      <c r="CD120" s="87" t="str">
        <f t="shared" si="212"/>
        <v>WD</v>
      </c>
      <c r="CE120" s="87" t="str">
        <f t="shared" si="212"/>
        <v>WD</v>
      </c>
      <c r="CF120" s="87" t="str">
        <f t="shared" ca="1" si="212"/>
        <v xml:space="preserve"> </v>
      </c>
      <c r="CG120" s="87" t="str">
        <f t="shared" ca="1" si="212"/>
        <v xml:space="preserve"> </v>
      </c>
      <c r="CH120" s="87" t="str">
        <f t="shared" ca="1" si="212"/>
        <v xml:space="preserve"> </v>
      </c>
      <c r="CI120" s="87" t="str">
        <f t="shared" ca="1" si="212"/>
        <v xml:space="preserve"> </v>
      </c>
      <c r="CJ120" s="87" t="str">
        <f t="shared" ca="1" si="212"/>
        <v xml:space="preserve"> </v>
      </c>
      <c r="CK120" s="87" t="str">
        <f t="shared" si="212"/>
        <v>WD</v>
      </c>
      <c r="CL120" s="87" t="str">
        <f t="shared" si="212"/>
        <v>WD</v>
      </c>
      <c r="CM120" s="87" t="str">
        <f t="shared" ca="1" si="212"/>
        <v xml:space="preserve"> </v>
      </c>
      <c r="CN120" s="87" t="str">
        <f t="shared" ca="1" si="212"/>
        <v xml:space="preserve"> </v>
      </c>
      <c r="CO120" s="87" t="str">
        <f t="shared" ca="1" si="212"/>
        <v xml:space="preserve"> </v>
      </c>
      <c r="CP120" s="87" t="str">
        <f t="shared" ca="1" si="212"/>
        <v xml:space="preserve"> </v>
      </c>
      <c r="CQ120" s="87" t="str">
        <f t="shared" ca="1" si="212"/>
        <v xml:space="preserve"> </v>
      </c>
      <c r="CR120" s="87" t="str">
        <f t="shared" si="212"/>
        <v>WD</v>
      </c>
      <c r="CS120" s="87" t="str">
        <f t="shared" si="212"/>
        <v>WD</v>
      </c>
      <c r="CT120" s="87" t="str">
        <f t="shared" ca="1" si="212"/>
        <v xml:space="preserve"> </v>
      </c>
      <c r="CU120" s="87" t="str">
        <f t="shared" ca="1" si="212"/>
        <v xml:space="preserve"> </v>
      </c>
      <c r="CV120" s="87" t="str">
        <f t="shared" ca="1" si="212"/>
        <v xml:space="preserve"> </v>
      </c>
      <c r="CW120" s="87" t="str">
        <f t="shared" ca="1" si="212"/>
        <v xml:space="preserve"> </v>
      </c>
      <c r="CX120" s="87" t="str">
        <f t="shared" ca="1" si="212"/>
        <v xml:space="preserve"> </v>
      </c>
      <c r="CY120" s="87" t="str">
        <f t="shared" si="212"/>
        <v>WD</v>
      </c>
      <c r="CZ120" s="87" t="str">
        <f t="shared" si="212"/>
        <v>WD</v>
      </c>
      <c r="DA120" s="87" t="str">
        <f t="shared" ref="DA120:DZ120" ca="1" si="213">IF($C$2=TRUE,IF($F$120="",IF(AND(OR($D$120&lt;=DA$8,$D$120&lt;DB$8),$E$120&gt;=DA$8),$H$120,IF(OR(WEEKDAY(DA$8)=1,WEEKDAY(DA$8)=7),"WD"," ")),IF(AND(OR($D$120&lt;=DA$8,$D$120&lt;DB$8),$F$120&gt;=DA$8),"C",IF(OR(WEEKDAY(DA$8)=1,WEEKDAY(DA$8)=7),"WD"," "))),IF(OR(WEEKDAY(DA$8)=1,WEEKDAY(DA$8)=7),"WD",IF($F$120="",IF(AND(OR($D$120&lt;=DA$8,$D$120&lt;DB$8),$E$120&gt;=DA$8),$H$120," "),IF(AND(OR($D$120&lt;=DA$8,$D$120&lt;DB$8),$F$120&gt;=DA$8),"C"," "))))</f>
        <v xml:space="preserve"> </v>
      </c>
      <c r="DB120" s="87" t="str">
        <f t="shared" ca="1" si="213"/>
        <v xml:space="preserve"> </v>
      </c>
      <c r="DC120" s="87" t="str">
        <f t="shared" ca="1" si="213"/>
        <v xml:space="preserve"> </v>
      </c>
      <c r="DD120" s="87" t="str">
        <f t="shared" ca="1" si="213"/>
        <v xml:space="preserve"> </v>
      </c>
      <c r="DE120" s="87" t="str">
        <f t="shared" ca="1" si="213"/>
        <v xml:space="preserve"> </v>
      </c>
      <c r="DF120" s="87" t="str">
        <f t="shared" si="213"/>
        <v>WD</v>
      </c>
      <c r="DG120" s="87" t="str">
        <f t="shared" si="213"/>
        <v>WD</v>
      </c>
      <c r="DH120" s="87" t="str">
        <f t="shared" ca="1" si="213"/>
        <v xml:space="preserve"> </v>
      </c>
      <c r="DI120" s="87" t="str">
        <f t="shared" ca="1" si="213"/>
        <v xml:space="preserve"> </v>
      </c>
      <c r="DJ120" s="87" t="str">
        <f t="shared" ca="1" si="213"/>
        <v xml:space="preserve"> </v>
      </c>
      <c r="DK120" s="87" t="str">
        <f t="shared" ca="1" si="213"/>
        <v xml:space="preserve"> </v>
      </c>
      <c r="DL120" s="87" t="str">
        <f t="shared" ca="1" si="213"/>
        <v xml:space="preserve"> </v>
      </c>
      <c r="DM120" s="87" t="str">
        <f t="shared" si="213"/>
        <v>WD</v>
      </c>
      <c r="DN120" s="87" t="str">
        <f t="shared" si="213"/>
        <v>WD</v>
      </c>
      <c r="DO120" s="87" t="str">
        <f t="shared" ca="1" si="213"/>
        <v xml:space="preserve"> </v>
      </c>
      <c r="DP120" s="87" t="str">
        <f t="shared" ca="1" si="213"/>
        <v xml:space="preserve"> </v>
      </c>
      <c r="DQ120" s="87" t="str">
        <f t="shared" ca="1" si="213"/>
        <v xml:space="preserve"> </v>
      </c>
      <c r="DR120" s="87" t="str">
        <f t="shared" ca="1" si="213"/>
        <v xml:space="preserve"> </v>
      </c>
      <c r="DS120" s="87" t="str">
        <f t="shared" ca="1" si="213"/>
        <v xml:space="preserve"> </v>
      </c>
      <c r="DT120" s="87" t="str">
        <f t="shared" si="213"/>
        <v>WD</v>
      </c>
      <c r="DU120" s="87" t="str">
        <f t="shared" si="213"/>
        <v>WD</v>
      </c>
      <c r="DV120" s="87" t="str">
        <f t="shared" ca="1" si="213"/>
        <v xml:space="preserve"> </v>
      </c>
      <c r="DW120" s="87" t="str">
        <f t="shared" ca="1" si="213"/>
        <v xml:space="preserve"> </v>
      </c>
      <c r="DX120" s="87" t="str">
        <f t="shared" ca="1" si="213"/>
        <v xml:space="preserve"> </v>
      </c>
      <c r="DY120" s="87" t="str">
        <f t="shared" ca="1" si="213"/>
        <v xml:space="preserve"> </v>
      </c>
      <c r="DZ120" s="87" t="str">
        <f t="shared" ca="1" si="213"/>
        <v xml:space="preserve"> </v>
      </c>
    </row>
    <row r="121" spans="1:130" s="74" customFormat="1" ht="1.2" customHeight="1" x14ac:dyDescent="0.3">
      <c r="A121" s="96"/>
      <c r="B121" s="96"/>
      <c r="C121" s="96"/>
      <c r="D121" s="97"/>
      <c r="E121" s="97"/>
      <c r="F121" s="97"/>
      <c r="G121" s="98" t="str">
        <f ca="1">IF(AND(G120 = 100%, G122 = 100%), "100%", " ")</f>
        <v xml:space="preserve"> </v>
      </c>
      <c r="H121" s="82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</row>
    <row r="122" spans="1:130" x14ac:dyDescent="0.3">
      <c r="A122" s="96" t="str">
        <f ca="1">IF(OFFSET(Actions!B1,57,0)  = "","", OFFSET(Actions!B1,57,0) )</f>
        <v/>
      </c>
      <c r="B122" s="96" t="str">
        <f ca="1">IF(OFFSET(Actions!H$1,57,0) = "","", OFFSET(Actions!H$1,57,0))</f>
        <v/>
      </c>
      <c r="C122" s="96" t="str">
        <f ca="1">IF(OFFSET(Actions!C1,57,0)  = "","", OFFSET(Actions!C1,57,0) )</f>
        <v/>
      </c>
      <c r="D122" s="97" t="str">
        <f ca="1">IF(OFFSET(Actions!I$1,57,0) = 0/1/1900,"",IFERROR(DATEVALUE(MID(OFFSET(Actions!I$1,57,0), 5,8 )), OFFSET(Actions!I$1,57,0)))</f>
        <v/>
      </c>
      <c r="E122" s="97" t="str">
        <f ca="1">IF(OFFSET(Actions!J$1,57,0) = 0/1/1900,"",IFERROR(DATEVALUE(MID(OFFSET(Actions!J$1,57,0), 5,8 )), OFFSET(Actions!J$1,57,0)))</f>
        <v/>
      </c>
      <c r="F122" s="97" t="str">
        <f ca="1">IF(OFFSET(Actions!K$1,57,0) = 0/1/1900,"",IFERROR(DATEVALUE(MID(OFFSET(Actions!K$1,57,0), 5,8 )), OFFSET(Actions!K$1,57,0)))</f>
        <v/>
      </c>
      <c r="G122" s="98" t="str">
        <f ca="1">IF(OFFSET(Actions!G1,57,0)  = "","", OFFSET(Actions!G1,57,0) )</f>
        <v/>
      </c>
      <c r="H122" s="82" t="str">
        <f ca="1">IF(OFFSET(Actions!E1,57,0)  = "","", OFFSET(Actions!E1,57,0) )</f>
        <v/>
      </c>
      <c r="I122" s="87" t="str">
        <f t="shared" ref="I122:AN122" ca="1" si="214">IF($C$2=TRUE,IF($F$122="",IF(AND(OR($D$122&lt;=I$8,$D$122&lt;J$8),$E$122&gt;=I$8),$H$122,IF(OR(WEEKDAY(I$8)=1,WEEKDAY(I$8)=7),"WD"," ")),IF(AND(OR($D$122&lt;=I$8,$D$122&lt;J$8),$F$122&gt;=I$8),"C",IF(OR(WEEKDAY(I$8)=1,WEEKDAY(I$8)=7),"WD"," "))),IF(OR(WEEKDAY(I$8)=1,WEEKDAY(I$8)=7),"WD",IF($F$122="",IF(AND(OR($D$122&lt;=I$8,$D$122&lt;J$8),$E$122&gt;=I$8),$H$122," "),IF(AND(OR($D$122&lt;=I$8,$D$122&lt;J$8),$F$122&gt;=I$8),"C"," "))))</f>
        <v xml:space="preserve"> </v>
      </c>
      <c r="J122" s="87" t="str">
        <f t="shared" ca="1" si="214"/>
        <v xml:space="preserve"> </v>
      </c>
      <c r="K122" s="87" t="str">
        <f t="shared" ca="1" si="214"/>
        <v xml:space="preserve"> </v>
      </c>
      <c r="L122" s="87" t="str">
        <f t="shared" si="214"/>
        <v>WD</v>
      </c>
      <c r="M122" s="87" t="str">
        <f t="shared" si="214"/>
        <v>WD</v>
      </c>
      <c r="N122" s="87" t="str">
        <f t="shared" ca="1" si="214"/>
        <v xml:space="preserve"> </v>
      </c>
      <c r="O122" s="87" t="str">
        <f t="shared" ca="1" si="214"/>
        <v xml:space="preserve"> </v>
      </c>
      <c r="P122" s="87" t="str">
        <f t="shared" ca="1" si="214"/>
        <v xml:space="preserve"> </v>
      </c>
      <c r="Q122" s="87" t="str">
        <f t="shared" ca="1" si="214"/>
        <v xml:space="preserve"> </v>
      </c>
      <c r="R122" s="87" t="str">
        <f t="shared" ca="1" si="214"/>
        <v xml:space="preserve"> </v>
      </c>
      <c r="S122" s="87" t="str">
        <f t="shared" si="214"/>
        <v>WD</v>
      </c>
      <c r="T122" s="87" t="str">
        <f t="shared" si="214"/>
        <v>WD</v>
      </c>
      <c r="U122" s="87" t="str">
        <f t="shared" ca="1" si="214"/>
        <v xml:space="preserve"> </v>
      </c>
      <c r="V122" s="87" t="str">
        <f t="shared" ca="1" si="214"/>
        <v xml:space="preserve"> </v>
      </c>
      <c r="W122" s="87" t="str">
        <f t="shared" ca="1" si="214"/>
        <v xml:space="preserve"> </v>
      </c>
      <c r="X122" s="87" t="str">
        <f t="shared" ca="1" si="214"/>
        <v xml:space="preserve"> </v>
      </c>
      <c r="Y122" s="87" t="str">
        <f t="shared" ca="1" si="214"/>
        <v xml:space="preserve"> </v>
      </c>
      <c r="Z122" s="87" t="str">
        <f t="shared" si="214"/>
        <v>WD</v>
      </c>
      <c r="AA122" s="87" t="str">
        <f t="shared" si="214"/>
        <v>WD</v>
      </c>
      <c r="AB122" s="87" t="str">
        <f t="shared" ca="1" si="214"/>
        <v xml:space="preserve"> </v>
      </c>
      <c r="AC122" s="87" t="str">
        <f t="shared" ca="1" si="214"/>
        <v xml:space="preserve"> </v>
      </c>
      <c r="AD122" s="87" t="str">
        <f t="shared" ca="1" si="214"/>
        <v xml:space="preserve"> </v>
      </c>
      <c r="AE122" s="87" t="str">
        <f t="shared" ca="1" si="214"/>
        <v xml:space="preserve"> </v>
      </c>
      <c r="AF122" s="87" t="str">
        <f t="shared" ca="1" si="214"/>
        <v xml:space="preserve"> </v>
      </c>
      <c r="AG122" s="87" t="str">
        <f t="shared" si="214"/>
        <v>WD</v>
      </c>
      <c r="AH122" s="87" t="str">
        <f t="shared" si="214"/>
        <v>WD</v>
      </c>
      <c r="AI122" s="87" t="str">
        <f t="shared" ca="1" si="214"/>
        <v xml:space="preserve"> </v>
      </c>
      <c r="AJ122" s="87" t="str">
        <f t="shared" ca="1" si="214"/>
        <v xml:space="preserve"> </v>
      </c>
      <c r="AK122" s="87" t="str">
        <f t="shared" ca="1" si="214"/>
        <v xml:space="preserve"> </v>
      </c>
      <c r="AL122" s="87" t="str">
        <f t="shared" ca="1" si="214"/>
        <v xml:space="preserve"> </v>
      </c>
      <c r="AM122" s="87" t="str">
        <f t="shared" ca="1" si="214"/>
        <v xml:space="preserve"> </v>
      </c>
      <c r="AN122" s="87" t="str">
        <f t="shared" si="214"/>
        <v>WD</v>
      </c>
      <c r="AO122" s="87" t="str">
        <f t="shared" ref="AO122:BT122" si="215">IF($C$2=TRUE,IF($F$122="",IF(AND(OR($D$122&lt;=AO$8,$D$122&lt;AP$8),$E$122&gt;=AO$8),$H$122,IF(OR(WEEKDAY(AO$8)=1,WEEKDAY(AO$8)=7),"WD"," ")),IF(AND(OR($D$122&lt;=AO$8,$D$122&lt;AP$8),$F$122&gt;=AO$8),"C",IF(OR(WEEKDAY(AO$8)=1,WEEKDAY(AO$8)=7),"WD"," "))),IF(OR(WEEKDAY(AO$8)=1,WEEKDAY(AO$8)=7),"WD",IF($F$122="",IF(AND(OR($D$122&lt;=AO$8,$D$122&lt;AP$8),$E$122&gt;=AO$8),$H$122," "),IF(AND(OR($D$122&lt;=AO$8,$D$122&lt;AP$8),$F$122&gt;=AO$8),"C"," "))))</f>
        <v>WD</v>
      </c>
      <c r="AP122" s="87" t="str">
        <f t="shared" ca="1" si="215"/>
        <v xml:space="preserve"> </v>
      </c>
      <c r="AQ122" s="87" t="str">
        <f t="shared" ca="1" si="215"/>
        <v xml:space="preserve"> </v>
      </c>
      <c r="AR122" s="87" t="str">
        <f t="shared" ca="1" si="215"/>
        <v xml:space="preserve"> </v>
      </c>
      <c r="AS122" s="87" t="str">
        <f t="shared" ca="1" si="215"/>
        <v xml:space="preserve"> </v>
      </c>
      <c r="AT122" s="87" t="str">
        <f t="shared" ca="1" si="215"/>
        <v xml:space="preserve"> </v>
      </c>
      <c r="AU122" s="87" t="str">
        <f t="shared" si="215"/>
        <v>WD</v>
      </c>
      <c r="AV122" s="87" t="str">
        <f t="shared" si="215"/>
        <v>WD</v>
      </c>
      <c r="AW122" s="87" t="str">
        <f t="shared" ca="1" si="215"/>
        <v xml:space="preserve"> </v>
      </c>
      <c r="AX122" s="87" t="str">
        <f t="shared" ca="1" si="215"/>
        <v xml:space="preserve"> </v>
      </c>
      <c r="AY122" s="87" t="str">
        <f t="shared" ca="1" si="215"/>
        <v xml:space="preserve"> </v>
      </c>
      <c r="AZ122" s="87" t="str">
        <f t="shared" ca="1" si="215"/>
        <v xml:space="preserve"> </v>
      </c>
      <c r="BA122" s="87" t="str">
        <f t="shared" ca="1" si="215"/>
        <v xml:space="preserve"> </v>
      </c>
      <c r="BB122" s="87" t="str">
        <f t="shared" si="215"/>
        <v>WD</v>
      </c>
      <c r="BC122" s="87" t="str">
        <f t="shared" si="215"/>
        <v>WD</v>
      </c>
      <c r="BD122" s="87" t="str">
        <f t="shared" ca="1" si="215"/>
        <v xml:space="preserve"> </v>
      </c>
      <c r="BE122" s="87" t="str">
        <f t="shared" ca="1" si="215"/>
        <v xml:space="preserve"> </v>
      </c>
      <c r="BF122" s="87" t="str">
        <f t="shared" ca="1" si="215"/>
        <v xml:space="preserve"> </v>
      </c>
      <c r="BG122" s="87" t="str">
        <f t="shared" ca="1" si="215"/>
        <v xml:space="preserve"> </v>
      </c>
      <c r="BH122" s="87" t="str">
        <f t="shared" ca="1" si="215"/>
        <v xml:space="preserve"> </v>
      </c>
      <c r="BI122" s="87" t="str">
        <f t="shared" si="215"/>
        <v>WD</v>
      </c>
      <c r="BJ122" s="87" t="str">
        <f t="shared" si="215"/>
        <v>WD</v>
      </c>
      <c r="BK122" s="87" t="str">
        <f t="shared" ca="1" si="215"/>
        <v xml:space="preserve"> </v>
      </c>
      <c r="BL122" s="87" t="str">
        <f t="shared" ca="1" si="215"/>
        <v xml:space="preserve"> </v>
      </c>
      <c r="BM122" s="87" t="str">
        <f t="shared" ca="1" si="215"/>
        <v xml:space="preserve"> </v>
      </c>
      <c r="BN122" s="87" t="str">
        <f t="shared" ca="1" si="215"/>
        <v xml:space="preserve"> </v>
      </c>
      <c r="BO122" s="87" t="str">
        <f t="shared" ca="1" si="215"/>
        <v xml:space="preserve"> </v>
      </c>
      <c r="BP122" s="87" t="str">
        <f t="shared" si="215"/>
        <v>WD</v>
      </c>
      <c r="BQ122" s="87" t="str">
        <f t="shared" si="215"/>
        <v>WD</v>
      </c>
      <c r="BR122" s="87" t="str">
        <f t="shared" ca="1" si="215"/>
        <v xml:space="preserve"> </v>
      </c>
      <c r="BS122" s="87" t="str">
        <f t="shared" ca="1" si="215"/>
        <v xml:space="preserve"> </v>
      </c>
      <c r="BT122" s="87" t="str">
        <f t="shared" ca="1" si="215"/>
        <v xml:space="preserve"> </v>
      </c>
      <c r="BU122" s="87" t="str">
        <f t="shared" ref="BU122:CZ122" ca="1" si="216">IF($C$2=TRUE,IF($F$122="",IF(AND(OR($D$122&lt;=BU$8,$D$122&lt;BV$8),$E$122&gt;=BU$8),$H$122,IF(OR(WEEKDAY(BU$8)=1,WEEKDAY(BU$8)=7),"WD"," ")),IF(AND(OR($D$122&lt;=BU$8,$D$122&lt;BV$8),$F$122&gt;=BU$8),"C",IF(OR(WEEKDAY(BU$8)=1,WEEKDAY(BU$8)=7),"WD"," "))),IF(OR(WEEKDAY(BU$8)=1,WEEKDAY(BU$8)=7),"WD",IF($F$122="",IF(AND(OR($D$122&lt;=BU$8,$D$122&lt;BV$8),$E$122&gt;=BU$8),$H$122," "),IF(AND(OR($D$122&lt;=BU$8,$D$122&lt;BV$8),$F$122&gt;=BU$8),"C"," "))))</f>
        <v xml:space="preserve"> </v>
      </c>
      <c r="BV122" s="87" t="str">
        <f t="shared" ca="1" si="216"/>
        <v xml:space="preserve"> </v>
      </c>
      <c r="BW122" s="87" t="str">
        <f t="shared" si="216"/>
        <v>WD</v>
      </c>
      <c r="BX122" s="87" t="str">
        <f t="shared" si="216"/>
        <v>WD</v>
      </c>
      <c r="BY122" s="87" t="str">
        <f t="shared" ca="1" si="216"/>
        <v xml:space="preserve"> </v>
      </c>
      <c r="BZ122" s="87" t="str">
        <f t="shared" ca="1" si="216"/>
        <v xml:space="preserve"> </v>
      </c>
      <c r="CA122" s="87" t="str">
        <f t="shared" ca="1" si="216"/>
        <v xml:space="preserve"> </v>
      </c>
      <c r="CB122" s="87" t="str">
        <f t="shared" ca="1" si="216"/>
        <v xml:space="preserve"> </v>
      </c>
      <c r="CC122" s="87" t="str">
        <f t="shared" ca="1" si="216"/>
        <v xml:space="preserve"> </v>
      </c>
      <c r="CD122" s="87" t="str">
        <f t="shared" si="216"/>
        <v>WD</v>
      </c>
      <c r="CE122" s="87" t="str">
        <f t="shared" si="216"/>
        <v>WD</v>
      </c>
      <c r="CF122" s="87" t="str">
        <f t="shared" ca="1" si="216"/>
        <v xml:space="preserve"> </v>
      </c>
      <c r="CG122" s="87" t="str">
        <f t="shared" ca="1" si="216"/>
        <v xml:space="preserve"> </v>
      </c>
      <c r="CH122" s="87" t="str">
        <f t="shared" ca="1" si="216"/>
        <v xml:space="preserve"> </v>
      </c>
      <c r="CI122" s="87" t="str">
        <f t="shared" ca="1" si="216"/>
        <v xml:space="preserve"> </v>
      </c>
      <c r="CJ122" s="87" t="str">
        <f t="shared" ca="1" si="216"/>
        <v xml:space="preserve"> </v>
      </c>
      <c r="CK122" s="87" t="str">
        <f t="shared" si="216"/>
        <v>WD</v>
      </c>
      <c r="CL122" s="87" t="str">
        <f t="shared" si="216"/>
        <v>WD</v>
      </c>
      <c r="CM122" s="87" t="str">
        <f t="shared" ca="1" si="216"/>
        <v xml:space="preserve"> </v>
      </c>
      <c r="CN122" s="87" t="str">
        <f t="shared" ca="1" si="216"/>
        <v xml:space="preserve"> </v>
      </c>
      <c r="CO122" s="87" t="str">
        <f t="shared" ca="1" si="216"/>
        <v xml:space="preserve"> </v>
      </c>
      <c r="CP122" s="87" t="str">
        <f t="shared" ca="1" si="216"/>
        <v xml:space="preserve"> </v>
      </c>
      <c r="CQ122" s="87" t="str">
        <f t="shared" ca="1" si="216"/>
        <v xml:space="preserve"> </v>
      </c>
      <c r="CR122" s="87" t="str">
        <f t="shared" si="216"/>
        <v>WD</v>
      </c>
      <c r="CS122" s="87" t="str">
        <f t="shared" si="216"/>
        <v>WD</v>
      </c>
      <c r="CT122" s="87" t="str">
        <f t="shared" ca="1" si="216"/>
        <v xml:space="preserve"> </v>
      </c>
      <c r="CU122" s="87" t="str">
        <f t="shared" ca="1" si="216"/>
        <v xml:space="preserve"> </v>
      </c>
      <c r="CV122" s="87" t="str">
        <f t="shared" ca="1" si="216"/>
        <v xml:space="preserve"> </v>
      </c>
      <c r="CW122" s="87" t="str">
        <f t="shared" ca="1" si="216"/>
        <v xml:space="preserve"> </v>
      </c>
      <c r="CX122" s="87" t="str">
        <f t="shared" ca="1" si="216"/>
        <v xml:space="preserve"> </v>
      </c>
      <c r="CY122" s="87" t="str">
        <f t="shared" si="216"/>
        <v>WD</v>
      </c>
      <c r="CZ122" s="87" t="str">
        <f t="shared" si="216"/>
        <v>WD</v>
      </c>
      <c r="DA122" s="87" t="str">
        <f t="shared" ref="DA122:DZ122" ca="1" si="217">IF($C$2=TRUE,IF($F$122="",IF(AND(OR($D$122&lt;=DA$8,$D$122&lt;DB$8),$E$122&gt;=DA$8),$H$122,IF(OR(WEEKDAY(DA$8)=1,WEEKDAY(DA$8)=7),"WD"," ")),IF(AND(OR($D$122&lt;=DA$8,$D$122&lt;DB$8),$F$122&gt;=DA$8),"C",IF(OR(WEEKDAY(DA$8)=1,WEEKDAY(DA$8)=7),"WD"," "))),IF(OR(WEEKDAY(DA$8)=1,WEEKDAY(DA$8)=7),"WD",IF($F$122="",IF(AND(OR($D$122&lt;=DA$8,$D$122&lt;DB$8),$E$122&gt;=DA$8),$H$122," "),IF(AND(OR($D$122&lt;=DA$8,$D$122&lt;DB$8),$F$122&gt;=DA$8),"C"," "))))</f>
        <v xml:space="preserve"> </v>
      </c>
      <c r="DB122" s="87" t="str">
        <f t="shared" ca="1" si="217"/>
        <v xml:space="preserve"> </v>
      </c>
      <c r="DC122" s="87" t="str">
        <f t="shared" ca="1" si="217"/>
        <v xml:space="preserve"> </v>
      </c>
      <c r="DD122" s="87" t="str">
        <f t="shared" ca="1" si="217"/>
        <v xml:space="preserve"> </v>
      </c>
      <c r="DE122" s="87" t="str">
        <f t="shared" ca="1" si="217"/>
        <v xml:space="preserve"> </v>
      </c>
      <c r="DF122" s="87" t="str">
        <f t="shared" si="217"/>
        <v>WD</v>
      </c>
      <c r="DG122" s="87" t="str">
        <f t="shared" si="217"/>
        <v>WD</v>
      </c>
      <c r="DH122" s="87" t="str">
        <f t="shared" ca="1" si="217"/>
        <v xml:space="preserve"> </v>
      </c>
      <c r="DI122" s="87" t="str">
        <f t="shared" ca="1" si="217"/>
        <v xml:space="preserve"> </v>
      </c>
      <c r="DJ122" s="87" t="str">
        <f t="shared" ca="1" si="217"/>
        <v xml:space="preserve"> </v>
      </c>
      <c r="DK122" s="87" t="str">
        <f t="shared" ca="1" si="217"/>
        <v xml:space="preserve"> </v>
      </c>
      <c r="DL122" s="87" t="str">
        <f t="shared" ca="1" si="217"/>
        <v xml:space="preserve"> </v>
      </c>
      <c r="DM122" s="87" t="str">
        <f t="shared" si="217"/>
        <v>WD</v>
      </c>
      <c r="DN122" s="87" t="str">
        <f t="shared" si="217"/>
        <v>WD</v>
      </c>
      <c r="DO122" s="87" t="str">
        <f t="shared" ca="1" si="217"/>
        <v xml:space="preserve"> </v>
      </c>
      <c r="DP122" s="87" t="str">
        <f t="shared" ca="1" si="217"/>
        <v xml:space="preserve"> </v>
      </c>
      <c r="DQ122" s="87" t="str">
        <f t="shared" ca="1" si="217"/>
        <v xml:space="preserve"> </v>
      </c>
      <c r="DR122" s="87" t="str">
        <f t="shared" ca="1" si="217"/>
        <v xml:space="preserve"> </v>
      </c>
      <c r="DS122" s="87" t="str">
        <f t="shared" ca="1" si="217"/>
        <v xml:space="preserve"> </v>
      </c>
      <c r="DT122" s="87" t="str">
        <f t="shared" si="217"/>
        <v>WD</v>
      </c>
      <c r="DU122" s="87" t="str">
        <f t="shared" si="217"/>
        <v>WD</v>
      </c>
      <c r="DV122" s="87" t="str">
        <f t="shared" ca="1" si="217"/>
        <v xml:space="preserve"> </v>
      </c>
      <c r="DW122" s="87" t="str">
        <f t="shared" ca="1" si="217"/>
        <v xml:space="preserve"> </v>
      </c>
      <c r="DX122" s="87" t="str">
        <f t="shared" ca="1" si="217"/>
        <v xml:space="preserve"> </v>
      </c>
      <c r="DY122" s="87" t="str">
        <f t="shared" ca="1" si="217"/>
        <v xml:space="preserve"> </v>
      </c>
      <c r="DZ122" s="87" t="str">
        <f t="shared" ca="1" si="217"/>
        <v xml:space="preserve"> </v>
      </c>
    </row>
    <row r="123" spans="1:130" s="74" customFormat="1" ht="1.2" customHeight="1" x14ac:dyDescent="0.3">
      <c r="A123" s="96"/>
      <c r="B123" s="96"/>
      <c r="C123" s="96"/>
      <c r="D123" s="97"/>
      <c r="E123" s="97"/>
      <c r="F123" s="97"/>
      <c r="G123" s="98" t="str">
        <f ca="1">IF(AND(G122 = 100%, G124 = 100%), "100%", " ")</f>
        <v xml:space="preserve"> </v>
      </c>
      <c r="H123" s="82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</row>
    <row r="124" spans="1:130" x14ac:dyDescent="0.3">
      <c r="A124" s="96" t="str">
        <f ca="1">IF(OFFSET(Actions!B1,58,0)  = "","", OFFSET(Actions!B1,58,0) )</f>
        <v/>
      </c>
      <c r="B124" s="96" t="str">
        <f ca="1">IF(OFFSET(Actions!H$1,58,0) = "","", OFFSET(Actions!H$1,58,0))</f>
        <v/>
      </c>
      <c r="C124" s="96" t="str">
        <f ca="1">IF(OFFSET(Actions!C1,58,0)  = "","", OFFSET(Actions!C1,58,0) )</f>
        <v/>
      </c>
      <c r="D124" s="97" t="str">
        <f ca="1">IF(OFFSET(Actions!I$1,58,0) = 0/1/1900,"",IFERROR(DATEVALUE(MID(OFFSET(Actions!I$1,58,0), 5,8 )), OFFSET(Actions!I$1,58,0)))</f>
        <v/>
      </c>
      <c r="E124" s="97" t="str">
        <f ca="1">IF(OFFSET(Actions!J$1,58,0) = 0/1/1900,"",IFERROR(DATEVALUE(MID(OFFSET(Actions!J$1,58,0), 5,8 )), OFFSET(Actions!J$1,58,0)))</f>
        <v/>
      </c>
      <c r="F124" s="97" t="str">
        <f ca="1">IF(OFFSET(Actions!K$1,58,0) = 0/1/1900,"",IFERROR(DATEVALUE(MID(OFFSET(Actions!K$1,58,0), 5,8 )), OFFSET(Actions!K$1,58,0)))</f>
        <v/>
      </c>
      <c r="G124" s="98" t="str">
        <f ca="1">IF(OFFSET(Actions!G1,58,0)  = "","", OFFSET(Actions!G1,58,0) )</f>
        <v/>
      </c>
      <c r="H124" s="82" t="str">
        <f ca="1">IF(OFFSET(Actions!E1,58,0)  = "","", OFFSET(Actions!E1,58,0) )</f>
        <v/>
      </c>
      <c r="I124" s="87" t="str">
        <f t="shared" ref="I124:AN124" ca="1" si="218">IF($C$2=TRUE,IF($F$124="",IF(AND(OR($D$124&lt;=I$8,$D$124&lt;J$8),$E$124&gt;=I$8),$H$124,IF(OR(WEEKDAY(I$8)=1,WEEKDAY(I$8)=7),"WD"," ")),IF(AND(OR($D$124&lt;=I$8,$D$124&lt;J$8),$F$124&gt;=I$8),"C",IF(OR(WEEKDAY(I$8)=1,WEEKDAY(I$8)=7),"WD"," "))),IF(OR(WEEKDAY(I$8)=1,WEEKDAY(I$8)=7),"WD",IF($F$124="",IF(AND(OR($D$124&lt;=I$8,$D$124&lt;J$8),$E$124&gt;=I$8),$H$124," "),IF(AND(OR($D$124&lt;=I$8,$D$124&lt;J$8),$F$124&gt;=I$8),"C"," "))))</f>
        <v xml:space="preserve"> </v>
      </c>
      <c r="J124" s="87" t="str">
        <f t="shared" ca="1" si="218"/>
        <v xml:space="preserve"> </v>
      </c>
      <c r="K124" s="87" t="str">
        <f t="shared" ca="1" si="218"/>
        <v xml:space="preserve"> </v>
      </c>
      <c r="L124" s="87" t="str">
        <f t="shared" si="218"/>
        <v>WD</v>
      </c>
      <c r="M124" s="87" t="str">
        <f t="shared" si="218"/>
        <v>WD</v>
      </c>
      <c r="N124" s="87" t="str">
        <f t="shared" ca="1" si="218"/>
        <v xml:space="preserve"> </v>
      </c>
      <c r="O124" s="87" t="str">
        <f t="shared" ca="1" si="218"/>
        <v xml:space="preserve"> </v>
      </c>
      <c r="P124" s="87" t="str">
        <f t="shared" ca="1" si="218"/>
        <v xml:space="preserve"> </v>
      </c>
      <c r="Q124" s="87" t="str">
        <f t="shared" ca="1" si="218"/>
        <v xml:space="preserve"> </v>
      </c>
      <c r="R124" s="87" t="str">
        <f t="shared" ca="1" si="218"/>
        <v xml:space="preserve"> </v>
      </c>
      <c r="S124" s="87" t="str">
        <f t="shared" si="218"/>
        <v>WD</v>
      </c>
      <c r="T124" s="87" t="str">
        <f t="shared" si="218"/>
        <v>WD</v>
      </c>
      <c r="U124" s="87" t="str">
        <f t="shared" ca="1" si="218"/>
        <v xml:space="preserve"> </v>
      </c>
      <c r="V124" s="87" t="str">
        <f t="shared" ca="1" si="218"/>
        <v xml:space="preserve"> </v>
      </c>
      <c r="W124" s="87" t="str">
        <f t="shared" ca="1" si="218"/>
        <v xml:space="preserve"> </v>
      </c>
      <c r="X124" s="87" t="str">
        <f t="shared" ca="1" si="218"/>
        <v xml:space="preserve"> </v>
      </c>
      <c r="Y124" s="87" t="str">
        <f t="shared" ca="1" si="218"/>
        <v xml:space="preserve"> </v>
      </c>
      <c r="Z124" s="87" t="str">
        <f t="shared" si="218"/>
        <v>WD</v>
      </c>
      <c r="AA124" s="87" t="str">
        <f t="shared" si="218"/>
        <v>WD</v>
      </c>
      <c r="AB124" s="87" t="str">
        <f t="shared" ca="1" si="218"/>
        <v xml:space="preserve"> </v>
      </c>
      <c r="AC124" s="87" t="str">
        <f t="shared" ca="1" si="218"/>
        <v xml:space="preserve"> </v>
      </c>
      <c r="AD124" s="87" t="str">
        <f t="shared" ca="1" si="218"/>
        <v xml:space="preserve"> </v>
      </c>
      <c r="AE124" s="87" t="str">
        <f t="shared" ca="1" si="218"/>
        <v xml:space="preserve"> </v>
      </c>
      <c r="AF124" s="87" t="str">
        <f t="shared" ca="1" si="218"/>
        <v xml:space="preserve"> </v>
      </c>
      <c r="AG124" s="87" t="str">
        <f t="shared" si="218"/>
        <v>WD</v>
      </c>
      <c r="AH124" s="87" t="str">
        <f t="shared" si="218"/>
        <v>WD</v>
      </c>
      <c r="AI124" s="87" t="str">
        <f t="shared" ca="1" si="218"/>
        <v xml:space="preserve"> </v>
      </c>
      <c r="AJ124" s="87" t="str">
        <f t="shared" ca="1" si="218"/>
        <v xml:space="preserve"> </v>
      </c>
      <c r="AK124" s="87" t="str">
        <f t="shared" ca="1" si="218"/>
        <v xml:space="preserve"> </v>
      </c>
      <c r="AL124" s="87" t="str">
        <f t="shared" ca="1" si="218"/>
        <v xml:space="preserve"> </v>
      </c>
      <c r="AM124" s="87" t="str">
        <f t="shared" ca="1" si="218"/>
        <v xml:space="preserve"> </v>
      </c>
      <c r="AN124" s="87" t="str">
        <f t="shared" si="218"/>
        <v>WD</v>
      </c>
      <c r="AO124" s="87" t="str">
        <f t="shared" ref="AO124:BT124" si="219">IF($C$2=TRUE,IF($F$124="",IF(AND(OR($D$124&lt;=AO$8,$D$124&lt;AP$8),$E$124&gt;=AO$8),$H$124,IF(OR(WEEKDAY(AO$8)=1,WEEKDAY(AO$8)=7),"WD"," ")),IF(AND(OR($D$124&lt;=AO$8,$D$124&lt;AP$8),$F$124&gt;=AO$8),"C",IF(OR(WEEKDAY(AO$8)=1,WEEKDAY(AO$8)=7),"WD"," "))),IF(OR(WEEKDAY(AO$8)=1,WEEKDAY(AO$8)=7),"WD",IF($F$124="",IF(AND(OR($D$124&lt;=AO$8,$D$124&lt;AP$8),$E$124&gt;=AO$8),$H$124," "),IF(AND(OR($D$124&lt;=AO$8,$D$124&lt;AP$8),$F$124&gt;=AO$8),"C"," "))))</f>
        <v>WD</v>
      </c>
      <c r="AP124" s="87" t="str">
        <f t="shared" ca="1" si="219"/>
        <v xml:space="preserve"> </v>
      </c>
      <c r="AQ124" s="87" t="str">
        <f t="shared" ca="1" si="219"/>
        <v xml:space="preserve"> </v>
      </c>
      <c r="AR124" s="87" t="str">
        <f t="shared" ca="1" si="219"/>
        <v xml:space="preserve"> </v>
      </c>
      <c r="AS124" s="87" t="str">
        <f t="shared" ca="1" si="219"/>
        <v xml:space="preserve"> </v>
      </c>
      <c r="AT124" s="87" t="str">
        <f t="shared" ca="1" si="219"/>
        <v xml:space="preserve"> </v>
      </c>
      <c r="AU124" s="87" t="str">
        <f t="shared" si="219"/>
        <v>WD</v>
      </c>
      <c r="AV124" s="87" t="str">
        <f t="shared" si="219"/>
        <v>WD</v>
      </c>
      <c r="AW124" s="87" t="str">
        <f t="shared" ca="1" si="219"/>
        <v xml:space="preserve"> </v>
      </c>
      <c r="AX124" s="87" t="str">
        <f t="shared" ca="1" si="219"/>
        <v xml:space="preserve"> </v>
      </c>
      <c r="AY124" s="87" t="str">
        <f t="shared" ca="1" si="219"/>
        <v xml:space="preserve"> </v>
      </c>
      <c r="AZ124" s="87" t="str">
        <f t="shared" ca="1" si="219"/>
        <v xml:space="preserve"> </v>
      </c>
      <c r="BA124" s="87" t="str">
        <f t="shared" ca="1" si="219"/>
        <v xml:space="preserve"> </v>
      </c>
      <c r="BB124" s="87" t="str">
        <f t="shared" si="219"/>
        <v>WD</v>
      </c>
      <c r="BC124" s="87" t="str">
        <f t="shared" si="219"/>
        <v>WD</v>
      </c>
      <c r="BD124" s="87" t="str">
        <f t="shared" ca="1" si="219"/>
        <v xml:space="preserve"> </v>
      </c>
      <c r="BE124" s="87" t="str">
        <f t="shared" ca="1" si="219"/>
        <v xml:space="preserve"> </v>
      </c>
      <c r="BF124" s="87" t="str">
        <f t="shared" ca="1" si="219"/>
        <v xml:space="preserve"> </v>
      </c>
      <c r="BG124" s="87" t="str">
        <f t="shared" ca="1" si="219"/>
        <v xml:space="preserve"> </v>
      </c>
      <c r="BH124" s="87" t="str">
        <f t="shared" ca="1" si="219"/>
        <v xml:space="preserve"> </v>
      </c>
      <c r="BI124" s="87" t="str">
        <f t="shared" si="219"/>
        <v>WD</v>
      </c>
      <c r="BJ124" s="87" t="str">
        <f t="shared" si="219"/>
        <v>WD</v>
      </c>
      <c r="BK124" s="87" t="str">
        <f t="shared" ca="1" si="219"/>
        <v xml:space="preserve"> </v>
      </c>
      <c r="BL124" s="87" t="str">
        <f t="shared" ca="1" si="219"/>
        <v xml:space="preserve"> </v>
      </c>
      <c r="BM124" s="87" t="str">
        <f t="shared" ca="1" si="219"/>
        <v xml:space="preserve"> </v>
      </c>
      <c r="BN124" s="87" t="str">
        <f t="shared" ca="1" si="219"/>
        <v xml:space="preserve"> </v>
      </c>
      <c r="BO124" s="87" t="str">
        <f t="shared" ca="1" si="219"/>
        <v xml:space="preserve"> </v>
      </c>
      <c r="BP124" s="87" t="str">
        <f t="shared" si="219"/>
        <v>WD</v>
      </c>
      <c r="BQ124" s="87" t="str">
        <f t="shared" si="219"/>
        <v>WD</v>
      </c>
      <c r="BR124" s="87" t="str">
        <f t="shared" ca="1" si="219"/>
        <v xml:space="preserve"> </v>
      </c>
      <c r="BS124" s="87" t="str">
        <f t="shared" ca="1" si="219"/>
        <v xml:space="preserve"> </v>
      </c>
      <c r="BT124" s="87" t="str">
        <f t="shared" ca="1" si="219"/>
        <v xml:space="preserve"> </v>
      </c>
      <c r="BU124" s="87" t="str">
        <f t="shared" ref="BU124:CZ124" ca="1" si="220">IF($C$2=TRUE,IF($F$124="",IF(AND(OR($D$124&lt;=BU$8,$D$124&lt;BV$8),$E$124&gt;=BU$8),$H$124,IF(OR(WEEKDAY(BU$8)=1,WEEKDAY(BU$8)=7),"WD"," ")),IF(AND(OR($D$124&lt;=BU$8,$D$124&lt;BV$8),$F$124&gt;=BU$8),"C",IF(OR(WEEKDAY(BU$8)=1,WEEKDAY(BU$8)=7),"WD"," "))),IF(OR(WEEKDAY(BU$8)=1,WEEKDAY(BU$8)=7),"WD",IF($F$124="",IF(AND(OR($D$124&lt;=BU$8,$D$124&lt;BV$8),$E$124&gt;=BU$8),$H$124," "),IF(AND(OR($D$124&lt;=BU$8,$D$124&lt;BV$8),$F$124&gt;=BU$8),"C"," "))))</f>
        <v xml:space="preserve"> </v>
      </c>
      <c r="BV124" s="87" t="str">
        <f t="shared" ca="1" si="220"/>
        <v xml:space="preserve"> </v>
      </c>
      <c r="BW124" s="87" t="str">
        <f t="shared" si="220"/>
        <v>WD</v>
      </c>
      <c r="BX124" s="87" t="str">
        <f t="shared" si="220"/>
        <v>WD</v>
      </c>
      <c r="BY124" s="87" t="str">
        <f t="shared" ca="1" si="220"/>
        <v xml:space="preserve"> </v>
      </c>
      <c r="BZ124" s="87" t="str">
        <f t="shared" ca="1" si="220"/>
        <v xml:space="preserve"> </v>
      </c>
      <c r="CA124" s="87" t="str">
        <f t="shared" ca="1" si="220"/>
        <v xml:space="preserve"> </v>
      </c>
      <c r="CB124" s="87" t="str">
        <f t="shared" ca="1" si="220"/>
        <v xml:space="preserve"> </v>
      </c>
      <c r="CC124" s="87" t="str">
        <f t="shared" ca="1" si="220"/>
        <v xml:space="preserve"> </v>
      </c>
      <c r="CD124" s="87" t="str">
        <f t="shared" si="220"/>
        <v>WD</v>
      </c>
      <c r="CE124" s="87" t="str">
        <f t="shared" si="220"/>
        <v>WD</v>
      </c>
      <c r="CF124" s="87" t="str">
        <f t="shared" ca="1" si="220"/>
        <v xml:space="preserve"> </v>
      </c>
      <c r="CG124" s="87" t="str">
        <f t="shared" ca="1" si="220"/>
        <v xml:space="preserve"> </v>
      </c>
      <c r="CH124" s="87" t="str">
        <f t="shared" ca="1" si="220"/>
        <v xml:space="preserve"> </v>
      </c>
      <c r="CI124" s="87" t="str">
        <f t="shared" ca="1" si="220"/>
        <v xml:space="preserve"> </v>
      </c>
      <c r="CJ124" s="87" t="str">
        <f t="shared" ca="1" si="220"/>
        <v xml:space="preserve"> </v>
      </c>
      <c r="CK124" s="87" t="str">
        <f t="shared" si="220"/>
        <v>WD</v>
      </c>
      <c r="CL124" s="87" t="str">
        <f t="shared" si="220"/>
        <v>WD</v>
      </c>
      <c r="CM124" s="87" t="str">
        <f t="shared" ca="1" si="220"/>
        <v xml:space="preserve"> </v>
      </c>
      <c r="CN124" s="87" t="str">
        <f t="shared" ca="1" si="220"/>
        <v xml:space="preserve"> </v>
      </c>
      <c r="CO124" s="87" t="str">
        <f t="shared" ca="1" si="220"/>
        <v xml:space="preserve"> </v>
      </c>
      <c r="CP124" s="87" t="str">
        <f t="shared" ca="1" si="220"/>
        <v xml:space="preserve"> </v>
      </c>
      <c r="CQ124" s="87" t="str">
        <f t="shared" ca="1" si="220"/>
        <v xml:space="preserve"> </v>
      </c>
      <c r="CR124" s="87" t="str">
        <f t="shared" si="220"/>
        <v>WD</v>
      </c>
      <c r="CS124" s="87" t="str">
        <f t="shared" si="220"/>
        <v>WD</v>
      </c>
      <c r="CT124" s="87" t="str">
        <f t="shared" ca="1" si="220"/>
        <v xml:space="preserve"> </v>
      </c>
      <c r="CU124" s="87" t="str">
        <f t="shared" ca="1" si="220"/>
        <v xml:space="preserve"> </v>
      </c>
      <c r="CV124" s="87" t="str">
        <f t="shared" ca="1" si="220"/>
        <v xml:space="preserve"> </v>
      </c>
      <c r="CW124" s="87" t="str">
        <f t="shared" ca="1" si="220"/>
        <v xml:space="preserve"> </v>
      </c>
      <c r="CX124" s="87" t="str">
        <f t="shared" ca="1" si="220"/>
        <v xml:space="preserve"> </v>
      </c>
      <c r="CY124" s="87" t="str">
        <f t="shared" si="220"/>
        <v>WD</v>
      </c>
      <c r="CZ124" s="87" t="str">
        <f t="shared" si="220"/>
        <v>WD</v>
      </c>
      <c r="DA124" s="87" t="str">
        <f t="shared" ref="DA124:DZ124" ca="1" si="221">IF($C$2=TRUE,IF($F$124="",IF(AND(OR($D$124&lt;=DA$8,$D$124&lt;DB$8),$E$124&gt;=DA$8),$H$124,IF(OR(WEEKDAY(DA$8)=1,WEEKDAY(DA$8)=7),"WD"," ")),IF(AND(OR($D$124&lt;=DA$8,$D$124&lt;DB$8),$F$124&gt;=DA$8),"C",IF(OR(WEEKDAY(DA$8)=1,WEEKDAY(DA$8)=7),"WD"," "))),IF(OR(WEEKDAY(DA$8)=1,WEEKDAY(DA$8)=7),"WD",IF($F$124="",IF(AND(OR($D$124&lt;=DA$8,$D$124&lt;DB$8),$E$124&gt;=DA$8),$H$124," "),IF(AND(OR($D$124&lt;=DA$8,$D$124&lt;DB$8),$F$124&gt;=DA$8),"C"," "))))</f>
        <v xml:space="preserve"> </v>
      </c>
      <c r="DB124" s="87" t="str">
        <f t="shared" ca="1" si="221"/>
        <v xml:space="preserve"> </v>
      </c>
      <c r="DC124" s="87" t="str">
        <f t="shared" ca="1" si="221"/>
        <v xml:space="preserve"> </v>
      </c>
      <c r="DD124" s="87" t="str">
        <f t="shared" ca="1" si="221"/>
        <v xml:space="preserve"> </v>
      </c>
      <c r="DE124" s="87" t="str">
        <f t="shared" ca="1" si="221"/>
        <v xml:space="preserve"> </v>
      </c>
      <c r="DF124" s="87" t="str">
        <f t="shared" si="221"/>
        <v>WD</v>
      </c>
      <c r="DG124" s="87" t="str">
        <f t="shared" si="221"/>
        <v>WD</v>
      </c>
      <c r="DH124" s="87" t="str">
        <f t="shared" ca="1" si="221"/>
        <v xml:space="preserve"> </v>
      </c>
      <c r="DI124" s="87" t="str">
        <f t="shared" ca="1" si="221"/>
        <v xml:space="preserve"> </v>
      </c>
      <c r="DJ124" s="87" t="str">
        <f t="shared" ca="1" si="221"/>
        <v xml:space="preserve"> </v>
      </c>
      <c r="DK124" s="87" t="str">
        <f t="shared" ca="1" si="221"/>
        <v xml:space="preserve"> </v>
      </c>
      <c r="DL124" s="87" t="str">
        <f t="shared" ca="1" si="221"/>
        <v xml:space="preserve"> </v>
      </c>
      <c r="DM124" s="87" t="str">
        <f t="shared" si="221"/>
        <v>WD</v>
      </c>
      <c r="DN124" s="87" t="str">
        <f t="shared" si="221"/>
        <v>WD</v>
      </c>
      <c r="DO124" s="87" t="str">
        <f t="shared" ca="1" si="221"/>
        <v xml:space="preserve"> </v>
      </c>
      <c r="DP124" s="87" t="str">
        <f t="shared" ca="1" si="221"/>
        <v xml:space="preserve"> </v>
      </c>
      <c r="DQ124" s="87" t="str">
        <f t="shared" ca="1" si="221"/>
        <v xml:space="preserve"> </v>
      </c>
      <c r="DR124" s="87" t="str">
        <f t="shared" ca="1" si="221"/>
        <v xml:space="preserve"> </v>
      </c>
      <c r="DS124" s="87" t="str">
        <f t="shared" ca="1" si="221"/>
        <v xml:space="preserve"> </v>
      </c>
      <c r="DT124" s="87" t="str">
        <f t="shared" si="221"/>
        <v>WD</v>
      </c>
      <c r="DU124" s="87" t="str">
        <f t="shared" si="221"/>
        <v>WD</v>
      </c>
      <c r="DV124" s="87" t="str">
        <f t="shared" ca="1" si="221"/>
        <v xml:space="preserve"> </v>
      </c>
      <c r="DW124" s="87" t="str">
        <f t="shared" ca="1" si="221"/>
        <v xml:space="preserve"> </v>
      </c>
      <c r="DX124" s="87" t="str">
        <f t="shared" ca="1" si="221"/>
        <v xml:space="preserve"> </v>
      </c>
      <c r="DY124" s="87" t="str">
        <f t="shared" ca="1" si="221"/>
        <v xml:space="preserve"> </v>
      </c>
      <c r="DZ124" s="87" t="str">
        <f t="shared" ca="1" si="221"/>
        <v xml:space="preserve"> </v>
      </c>
    </row>
    <row r="125" spans="1:130" s="74" customFormat="1" ht="1.2" customHeight="1" x14ac:dyDescent="0.3">
      <c r="A125" s="96"/>
      <c r="B125" s="96"/>
      <c r="C125" s="96"/>
      <c r="D125" s="97"/>
      <c r="E125" s="97"/>
      <c r="F125" s="97"/>
      <c r="G125" s="98" t="str">
        <f ca="1">IF(AND(G124 = 100%, G126 = 100%), "100%", " ")</f>
        <v xml:space="preserve"> </v>
      </c>
      <c r="H125" s="82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</row>
    <row r="126" spans="1:130" x14ac:dyDescent="0.3">
      <c r="A126" s="96" t="str">
        <f ca="1">IF(OFFSET(Actions!B1,59,0)  = "","", OFFSET(Actions!B1,59,0) )</f>
        <v/>
      </c>
      <c r="B126" s="96" t="str">
        <f ca="1">IF(OFFSET(Actions!H$1,59,0) = "","", OFFSET(Actions!H$1,59,0))</f>
        <v/>
      </c>
      <c r="C126" s="96" t="str">
        <f ca="1">IF(OFFSET(Actions!C1,59,0)  = "","", OFFSET(Actions!C1,59,0) )</f>
        <v/>
      </c>
      <c r="D126" s="97" t="str">
        <f ca="1">IF(OFFSET(Actions!I$1,59,0) = 0/1/1900,"",IFERROR(DATEVALUE(MID(OFFSET(Actions!I$1,59,0), 5,8 )), OFFSET(Actions!I$1,59,0)))</f>
        <v/>
      </c>
      <c r="E126" s="97" t="str">
        <f ca="1">IF(OFFSET(Actions!J$1,59,0) = 0/1/1900,"",IFERROR(DATEVALUE(MID(OFFSET(Actions!J$1,59,0), 5,8 )), OFFSET(Actions!J$1,59,0)))</f>
        <v/>
      </c>
      <c r="F126" s="97" t="str">
        <f ca="1">IF(OFFSET(Actions!K$1,59,0) = 0/1/1900,"",IFERROR(DATEVALUE(MID(OFFSET(Actions!K$1,59,0), 5,8 )), OFFSET(Actions!K$1,59,0)))</f>
        <v/>
      </c>
      <c r="G126" s="98" t="str">
        <f ca="1">IF(OFFSET(Actions!G1,59,0)  = "","", OFFSET(Actions!G1,59,0) )</f>
        <v/>
      </c>
      <c r="H126" s="82" t="str">
        <f ca="1">IF(OFFSET(Actions!E1,59,0)  = "","", OFFSET(Actions!E1,59,0) )</f>
        <v/>
      </c>
      <c r="I126" s="87" t="str">
        <f t="shared" ref="I126:AN126" ca="1" si="222">IF($C$2=TRUE,IF($F$126="",IF(AND(OR($D$126&lt;=I$8,$D$126&lt;J$8),$E$126&gt;=I$8),$H$126,IF(OR(WEEKDAY(I$8)=1,WEEKDAY(I$8)=7),"WD"," ")),IF(AND(OR($D$126&lt;=I$8,$D$126&lt;J$8),$F$126&gt;=I$8),"C",IF(OR(WEEKDAY(I$8)=1,WEEKDAY(I$8)=7),"WD"," "))),IF(OR(WEEKDAY(I$8)=1,WEEKDAY(I$8)=7),"WD",IF($F$126="",IF(AND(OR($D$126&lt;=I$8,$D$126&lt;J$8),$E$126&gt;=I$8),$H$126," "),IF(AND(OR($D$126&lt;=I$8,$D$126&lt;J$8),$F$126&gt;=I$8),"C"," "))))</f>
        <v xml:space="preserve"> </v>
      </c>
      <c r="J126" s="87" t="str">
        <f t="shared" ca="1" si="222"/>
        <v xml:space="preserve"> </v>
      </c>
      <c r="K126" s="87" t="str">
        <f t="shared" ca="1" si="222"/>
        <v xml:space="preserve"> </v>
      </c>
      <c r="L126" s="87" t="str">
        <f t="shared" si="222"/>
        <v>WD</v>
      </c>
      <c r="M126" s="87" t="str">
        <f t="shared" si="222"/>
        <v>WD</v>
      </c>
      <c r="N126" s="87" t="str">
        <f t="shared" ca="1" si="222"/>
        <v xml:space="preserve"> </v>
      </c>
      <c r="O126" s="87" t="str">
        <f t="shared" ca="1" si="222"/>
        <v xml:space="preserve"> </v>
      </c>
      <c r="P126" s="87" t="str">
        <f t="shared" ca="1" si="222"/>
        <v xml:space="preserve"> </v>
      </c>
      <c r="Q126" s="87" t="str">
        <f t="shared" ca="1" si="222"/>
        <v xml:space="preserve"> </v>
      </c>
      <c r="R126" s="87" t="str">
        <f t="shared" ca="1" si="222"/>
        <v xml:space="preserve"> </v>
      </c>
      <c r="S126" s="87" t="str">
        <f t="shared" si="222"/>
        <v>WD</v>
      </c>
      <c r="T126" s="87" t="str">
        <f t="shared" si="222"/>
        <v>WD</v>
      </c>
      <c r="U126" s="87" t="str">
        <f t="shared" ca="1" si="222"/>
        <v xml:space="preserve"> </v>
      </c>
      <c r="V126" s="87" t="str">
        <f t="shared" ca="1" si="222"/>
        <v xml:space="preserve"> </v>
      </c>
      <c r="W126" s="87" t="str">
        <f t="shared" ca="1" si="222"/>
        <v xml:space="preserve"> </v>
      </c>
      <c r="X126" s="87" t="str">
        <f t="shared" ca="1" si="222"/>
        <v xml:space="preserve"> </v>
      </c>
      <c r="Y126" s="87" t="str">
        <f t="shared" ca="1" si="222"/>
        <v xml:space="preserve"> </v>
      </c>
      <c r="Z126" s="87" t="str">
        <f t="shared" si="222"/>
        <v>WD</v>
      </c>
      <c r="AA126" s="87" t="str">
        <f t="shared" si="222"/>
        <v>WD</v>
      </c>
      <c r="AB126" s="87" t="str">
        <f t="shared" ca="1" si="222"/>
        <v xml:space="preserve"> </v>
      </c>
      <c r="AC126" s="87" t="str">
        <f t="shared" ca="1" si="222"/>
        <v xml:space="preserve"> </v>
      </c>
      <c r="AD126" s="87" t="str">
        <f t="shared" ca="1" si="222"/>
        <v xml:space="preserve"> </v>
      </c>
      <c r="AE126" s="87" t="str">
        <f t="shared" ca="1" si="222"/>
        <v xml:space="preserve"> </v>
      </c>
      <c r="AF126" s="87" t="str">
        <f t="shared" ca="1" si="222"/>
        <v xml:space="preserve"> </v>
      </c>
      <c r="AG126" s="87" t="str">
        <f t="shared" si="222"/>
        <v>WD</v>
      </c>
      <c r="AH126" s="87" t="str">
        <f t="shared" si="222"/>
        <v>WD</v>
      </c>
      <c r="AI126" s="87" t="str">
        <f t="shared" ca="1" si="222"/>
        <v xml:space="preserve"> </v>
      </c>
      <c r="AJ126" s="87" t="str">
        <f t="shared" ca="1" si="222"/>
        <v xml:space="preserve"> </v>
      </c>
      <c r="AK126" s="87" t="str">
        <f t="shared" ca="1" si="222"/>
        <v xml:space="preserve"> </v>
      </c>
      <c r="AL126" s="87" t="str">
        <f t="shared" ca="1" si="222"/>
        <v xml:space="preserve"> </v>
      </c>
      <c r="AM126" s="87" t="str">
        <f t="shared" ca="1" si="222"/>
        <v xml:space="preserve"> </v>
      </c>
      <c r="AN126" s="87" t="str">
        <f t="shared" si="222"/>
        <v>WD</v>
      </c>
      <c r="AO126" s="87" t="str">
        <f t="shared" ref="AO126:BT126" si="223">IF($C$2=TRUE,IF($F$126="",IF(AND(OR($D$126&lt;=AO$8,$D$126&lt;AP$8),$E$126&gt;=AO$8),$H$126,IF(OR(WEEKDAY(AO$8)=1,WEEKDAY(AO$8)=7),"WD"," ")),IF(AND(OR($D$126&lt;=AO$8,$D$126&lt;AP$8),$F$126&gt;=AO$8),"C",IF(OR(WEEKDAY(AO$8)=1,WEEKDAY(AO$8)=7),"WD"," "))),IF(OR(WEEKDAY(AO$8)=1,WEEKDAY(AO$8)=7),"WD",IF($F$126="",IF(AND(OR($D$126&lt;=AO$8,$D$126&lt;AP$8),$E$126&gt;=AO$8),$H$126," "),IF(AND(OR($D$126&lt;=AO$8,$D$126&lt;AP$8),$F$126&gt;=AO$8),"C"," "))))</f>
        <v>WD</v>
      </c>
      <c r="AP126" s="87" t="str">
        <f t="shared" ca="1" si="223"/>
        <v xml:space="preserve"> </v>
      </c>
      <c r="AQ126" s="87" t="str">
        <f t="shared" ca="1" si="223"/>
        <v xml:space="preserve"> </v>
      </c>
      <c r="AR126" s="87" t="str">
        <f t="shared" ca="1" si="223"/>
        <v xml:space="preserve"> </v>
      </c>
      <c r="AS126" s="87" t="str">
        <f t="shared" ca="1" si="223"/>
        <v xml:space="preserve"> </v>
      </c>
      <c r="AT126" s="87" t="str">
        <f t="shared" ca="1" si="223"/>
        <v xml:space="preserve"> </v>
      </c>
      <c r="AU126" s="87" t="str">
        <f t="shared" si="223"/>
        <v>WD</v>
      </c>
      <c r="AV126" s="87" t="str">
        <f t="shared" si="223"/>
        <v>WD</v>
      </c>
      <c r="AW126" s="87" t="str">
        <f t="shared" ca="1" si="223"/>
        <v xml:space="preserve"> </v>
      </c>
      <c r="AX126" s="87" t="str">
        <f t="shared" ca="1" si="223"/>
        <v xml:space="preserve"> </v>
      </c>
      <c r="AY126" s="87" t="str">
        <f t="shared" ca="1" si="223"/>
        <v xml:space="preserve"> </v>
      </c>
      <c r="AZ126" s="87" t="str">
        <f t="shared" ca="1" si="223"/>
        <v xml:space="preserve"> </v>
      </c>
      <c r="BA126" s="87" t="str">
        <f t="shared" ca="1" si="223"/>
        <v xml:space="preserve"> </v>
      </c>
      <c r="BB126" s="87" t="str">
        <f t="shared" si="223"/>
        <v>WD</v>
      </c>
      <c r="BC126" s="87" t="str">
        <f t="shared" si="223"/>
        <v>WD</v>
      </c>
      <c r="BD126" s="87" t="str">
        <f t="shared" ca="1" si="223"/>
        <v xml:space="preserve"> </v>
      </c>
      <c r="BE126" s="87" t="str">
        <f t="shared" ca="1" si="223"/>
        <v xml:space="preserve"> </v>
      </c>
      <c r="BF126" s="87" t="str">
        <f t="shared" ca="1" si="223"/>
        <v xml:space="preserve"> </v>
      </c>
      <c r="BG126" s="87" t="str">
        <f t="shared" ca="1" si="223"/>
        <v xml:space="preserve"> </v>
      </c>
      <c r="BH126" s="87" t="str">
        <f t="shared" ca="1" si="223"/>
        <v xml:space="preserve"> </v>
      </c>
      <c r="BI126" s="87" t="str">
        <f t="shared" si="223"/>
        <v>WD</v>
      </c>
      <c r="BJ126" s="87" t="str">
        <f t="shared" si="223"/>
        <v>WD</v>
      </c>
      <c r="BK126" s="87" t="str">
        <f t="shared" ca="1" si="223"/>
        <v xml:space="preserve"> </v>
      </c>
      <c r="BL126" s="87" t="str">
        <f t="shared" ca="1" si="223"/>
        <v xml:space="preserve"> </v>
      </c>
      <c r="BM126" s="87" t="str">
        <f t="shared" ca="1" si="223"/>
        <v xml:space="preserve"> </v>
      </c>
      <c r="BN126" s="87" t="str">
        <f t="shared" ca="1" si="223"/>
        <v xml:space="preserve"> </v>
      </c>
      <c r="BO126" s="87" t="str">
        <f t="shared" ca="1" si="223"/>
        <v xml:space="preserve"> </v>
      </c>
      <c r="BP126" s="87" t="str">
        <f t="shared" si="223"/>
        <v>WD</v>
      </c>
      <c r="BQ126" s="87" t="str">
        <f t="shared" si="223"/>
        <v>WD</v>
      </c>
      <c r="BR126" s="87" t="str">
        <f t="shared" ca="1" si="223"/>
        <v xml:space="preserve"> </v>
      </c>
      <c r="BS126" s="87" t="str">
        <f t="shared" ca="1" si="223"/>
        <v xml:space="preserve"> </v>
      </c>
      <c r="BT126" s="87" t="str">
        <f t="shared" ca="1" si="223"/>
        <v xml:space="preserve"> </v>
      </c>
      <c r="BU126" s="87" t="str">
        <f t="shared" ref="BU126:CZ126" ca="1" si="224">IF($C$2=TRUE,IF($F$126="",IF(AND(OR($D$126&lt;=BU$8,$D$126&lt;BV$8),$E$126&gt;=BU$8),$H$126,IF(OR(WEEKDAY(BU$8)=1,WEEKDAY(BU$8)=7),"WD"," ")),IF(AND(OR($D$126&lt;=BU$8,$D$126&lt;BV$8),$F$126&gt;=BU$8),"C",IF(OR(WEEKDAY(BU$8)=1,WEEKDAY(BU$8)=7),"WD"," "))),IF(OR(WEEKDAY(BU$8)=1,WEEKDAY(BU$8)=7),"WD",IF($F$126="",IF(AND(OR($D$126&lt;=BU$8,$D$126&lt;BV$8),$E$126&gt;=BU$8),$H$126," "),IF(AND(OR($D$126&lt;=BU$8,$D$126&lt;BV$8),$F$126&gt;=BU$8),"C"," "))))</f>
        <v xml:space="preserve"> </v>
      </c>
      <c r="BV126" s="87" t="str">
        <f t="shared" ca="1" si="224"/>
        <v xml:space="preserve"> </v>
      </c>
      <c r="BW126" s="87" t="str">
        <f t="shared" si="224"/>
        <v>WD</v>
      </c>
      <c r="BX126" s="87" t="str">
        <f t="shared" si="224"/>
        <v>WD</v>
      </c>
      <c r="BY126" s="87" t="str">
        <f t="shared" ca="1" si="224"/>
        <v xml:space="preserve"> </v>
      </c>
      <c r="BZ126" s="87" t="str">
        <f t="shared" ca="1" si="224"/>
        <v xml:space="preserve"> </v>
      </c>
      <c r="CA126" s="87" t="str">
        <f t="shared" ca="1" si="224"/>
        <v xml:space="preserve"> </v>
      </c>
      <c r="CB126" s="87" t="str">
        <f t="shared" ca="1" si="224"/>
        <v xml:space="preserve"> </v>
      </c>
      <c r="CC126" s="87" t="str">
        <f t="shared" ca="1" si="224"/>
        <v xml:space="preserve"> </v>
      </c>
      <c r="CD126" s="87" t="str">
        <f t="shared" si="224"/>
        <v>WD</v>
      </c>
      <c r="CE126" s="87" t="str">
        <f t="shared" si="224"/>
        <v>WD</v>
      </c>
      <c r="CF126" s="87" t="str">
        <f t="shared" ca="1" si="224"/>
        <v xml:space="preserve"> </v>
      </c>
      <c r="CG126" s="87" t="str">
        <f t="shared" ca="1" si="224"/>
        <v xml:space="preserve"> </v>
      </c>
      <c r="CH126" s="87" t="str">
        <f t="shared" ca="1" si="224"/>
        <v xml:space="preserve"> </v>
      </c>
      <c r="CI126" s="87" t="str">
        <f t="shared" ca="1" si="224"/>
        <v xml:space="preserve"> </v>
      </c>
      <c r="CJ126" s="87" t="str">
        <f t="shared" ca="1" si="224"/>
        <v xml:space="preserve"> </v>
      </c>
      <c r="CK126" s="87" t="str">
        <f t="shared" si="224"/>
        <v>WD</v>
      </c>
      <c r="CL126" s="87" t="str">
        <f t="shared" si="224"/>
        <v>WD</v>
      </c>
      <c r="CM126" s="87" t="str">
        <f t="shared" ca="1" si="224"/>
        <v xml:space="preserve"> </v>
      </c>
      <c r="CN126" s="87" t="str">
        <f t="shared" ca="1" si="224"/>
        <v xml:space="preserve"> </v>
      </c>
      <c r="CO126" s="87" t="str">
        <f t="shared" ca="1" si="224"/>
        <v xml:space="preserve"> </v>
      </c>
      <c r="CP126" s="87" t="str">
        <f t="shared" ca="1" si="224"/>
        <v xml:space="preserve"> </v>
      </c>
      <c r="CQ126" s="87" t="str">
        <f t="shared" ca="1" si="224"/>
        <v xml:space="preserve"> </v>
      </c>
      <c r="CR126" s="87" t="str">
        <f t="shared" si="224"/>
        <v>WD</v>
      </c>
      <c r="CS126" s="87" t="str">
        <f t="shared" si="224"/>
        <v>WD</v>
      </c>
      <c r="CT126" s="87" t="str">
        <f t="shared" ca="1" si="224"/>
        <v xml:space="preserve"> </v>
      </c>
      <c r="CU126" s="87" t="str">
        <f t="shared" ca="1" si="224"/>
        <v xml:space="preserve"> </v>
      </c>
      <c r="CV126" s="87" t="str">
        <f t="shared" ca="1" si="224"/>
        <v xml:space="preserve"> </v>
      </c>
      <c r="CW126" s="87" t="str">
        <f t="shared" ca="1" si="224"/>
        <v xml:space="preserve"> </v>
      </c>
      <c r="CX126" s="87" t="str">
        <f t="shared" ca="1" si="224"/>
        <v xml:space="preserve"> </v>
      </c>
      <c r="CY126" s="87" t="str">
        <f t="shared" si="224"/>
        <v>WD</v>
      </c>
      <c r="CZ126" s="87" t="str">
        <f t="shared" si="224"/>
        <v>WD</v>
      </c>
      <c r="DA126" s="87" t="str">
        <f t="shared" ref="DA126:DZ126" ca="1" si="225">IF($C$2=TRUE,IF($F$126="",IF(AND(OR($D$126&lt;=DA$8,$D$126&lt;DB$8),$E$126&gt;=DA$8),$H$126,IF(OR(WEEKDAY(DA$8)=1,WEEKDAY(DA$8)=7),"WD"," ")),IF(AND(OR($D$126&lt;=DA$8,$D$126&lt;DB$8),$F$126&gt;=DA$8),"C",IF(OR(WEEKDAY(DA$8)=1,WEEKDAY(DA$8)=7),"WD"," "))),IF(OR(WEEKDAY(DA$8)=1,WEEKDAY(DA$8)=7),"WD",IF($F$126="",IF(AND(OR($D$126&lt;=DA$8,$D$126&lt;DB$8),$E$126&gt;=DA$8),$H$126," "),IF(AND(OR($D$126&lt;=DA$8,$D$126&lt;DB$8),$F$126&gt;=DA$8),"C"," "))))</f>
        <v xml:space="preserve"> </v>
      </c>
      <c r="DB126" s="87" t="str">
        <f t="shared" ca="1" si="225"/>
        <v xml:space="preserve"> </v>
      </c>
      <c r="DC126" s="87" t="str">
        <f t="shared" ca="1" si="225"/>
        <v xml:space="preserve"> </v>
      </c>
      <c r="DD126" s="87" t="str">
        <f t="shared" ca="1" si="225"/>
        <v xml:space="preserve"> </v>
      </c>
      <c r="DE126" s="87" t="str">
        <f t="shared" ca="1" si="225"/>
        <v xml:space="preserve"> </v>
      </c>
      <c r="DF126" s="87" t="str">
        <f t="shared" si="225"/>
        <v>WD</v>
      </c>
      <c r="DG126" s="87" t="str">
        <f t="shared" si="225"/>
        <v>WD</v>
      </c>
      <c r="DH126" s="87" t="str">
        <f t="shared" ca="1" si="225"/>
        <v xml:space="preserve"> </v>
      </c>
      <c r="DI126" s="87" t="str">
        <f t="shared" ca="1" si="225"/>
        <v xml:space="preserve"> </v>
      </c>
      <c r="DJ126" s="87" t="str">
        <f t="shared" ca="1" si="225"/>
        <v xml:space="preserve"> </v>
      </c>
      <c r="DK126" s="87" t="str">
        <f t="shared" ca="1" si="225"/>
        <v xml:space="preserve"> </v>
      </c>
      <c r="DL126" s="87" t="str">
        <f t="shared" ca="1" si="225"/>
        <v xml:space="preserve"> </v>
      </c>
      <c r="DM126" s="87" t="str">
        <f t="shared" si="225"/>
        <v>WD</v>
      </c>
      <c r="DN126" s="87" t="str">
        <f t="shared" si="225"/>
        <v>WD</v>
      </c>
      <c r="DO126" s="87" t="str">
        <f t="shared" ca="1" si="225"/>
        <v xml:space="preserve"> </v>
      </c>
      <c r="DP126" s="87" t="str">
        <f t="shared" ca="1" si="225"/>
        <v xml:space="preserve"> </v>
      </c>
      <c r="DQ126" s="87" t="str">
        <f t="shared" ca="1" si="225"/>
        <v xml:space="preserve"> </v>
      </c>
      <c r="DR126" s="87" t="str">
        <f t="shared" ca="1" si="225"/>
        <v xml:space="preserve"> </v>
      </c>
      <c r="DS126" s="87" t="str">
        <f t="shared" ca="1" si="225"/>
        <v xml:space="preserve"> </v>
      </c>
      <c r="DT126" s="87" t="str">
        <f t="shared" si="225"/>
        <v>WD</v>
      </c>
      <c r="DU126" s="87" t="str">
        <f t="shared" si="225"/>
        <v>WD</v>
      </c>
      <c r="DV126" s="87" t="str">
        <f t="shared" ca="1" si="225"/>
        <v xml:space="preserve"> </v>
      </c>
      <c r="DW126" s="87" t="str">
        <f t="shared" ca="1" si="225"/>
        <v xml:space="preserve"> </v>
      </c>
      <c r="DX126" s="87" t="str">
        <f t="shared" ca="1" si="225"/>
        <v xml:space="preserve"> </v>
      </c>
      <c r="DY126" s="87" t="str">
        <f t="shared" ca="1" si="225"/>
        <v xml:space="preserve"> </v>
      </c>
      <c r="DZ126" s="87" t="str">
        <f t="shared" ca="1" si="225"/>
        <v xml:space="preserve"> </v>
      </c>
    </row>
    <row r="127" spans="1:130" s="74" customFormat="1" ht="1.2" customHeight="1" x14ac:dyDescent="0.3">
      <c r="A127" s="96"/>
      <c r="B127" s="96"/>
      <c r="C127" s="96"/>
      <c r="D127" s="97"/>
      <c r="E127" s="97"/>
      <c r="F127" s="97"/>
      <c r="G127" s="98" t="str">
        <f ca="1">IF(AND(G126 = 100%, G128 = 100%), "100%", " ")</f>
        <v xml:space="preserve"> </v>
      </c>
      <c r="H127" s="82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</row>
    <row r="128" spans="1:130" x14ac:dyDescent="0.3">
      <c r="A128" s="96" t="str">
        <f ca="1">IF(OFFSET(Actions!B1,60,0)  = "","", OFFSET(Actions!B1,60,0) )</f>
        <v/>
      </c>
      <c r="B128" s="96" t="str">
        <f ca="1">IF(OFFSET(Actions!H$1,60,0) = "","", OFFSET(Actions!H$1,60,0))</f>
        <v/>
      </c>
      <c r="C128" s="96" t="str">
        <f ca="1">IF(OFFSET(Actions!C1,60,0)  = "","", OFFSET(Actions!C1,60,0) )</f>
        <v/>
      </c>
      <c r="D128" s="97" t="str">
        <f ca="1">IF(OFFSET(Actions!I$1,60,0) = 0/1/1900,"",IFERROR(DATEVALUE(MID(OFFSET(Actions!I$1,60,0), 5,8 )), OFFSET(Actions!I$1,60,0)))</f>
        <v/>
      </c>
      <c r="E128" s="97" t="str">
        <f ca="1">IF(OFFSET(Actions!J$1,60,0) = 0/1/1900,"",IFERROR(DATEVALUE(MID(OFFSET(Actions!J$1,60,0), 5,8 )), OFFSET(Actions!J$1,60,0)))</f>
        <v/>
      </c>
      <c r="F128" s="97" t="str">
        <f ca="1">IF(OFFSET(Actions!K$1,60,0) = 0/1/1900,"",IFERROR(DATEVALUE(MID(OFFSET(Actions!K$1,60,0), 5,8 )), OFFSET(Actions!K$1,60,0)))</f>
        <v/>
      </c>
      <c r="G128" s="98" t="str">
        <f ca="1">IF(OFFSET(Actions!G1,60,0)  = "","", OFFSET(Actions!G1,60,0) )</f>
        <v/>
      </c>
      <c r="H128" s="82" t="str">
        <f ca="1">IF(OFFSET(Actions!E1,60,0)  = "","", OFFSET(Actions!E1,60,0) )</f>
        <v/>
      </c>
      <c r="I128" s="87" t="str">
        <f t="shared" ref="I128:AN128" ca="1" si="226">IF($C$2=TRUE,IF($F$128="",IF(AND(OR($D$128&lt;=I$8,$D$128&lt;J$8),$E$128&gt;=I$8),$H$128,IF(OR(WEEKDAY(I$8)=1,WEEKDAY(I$8)=7),"WD"," ")),IF(AND(OR($D$128&lt;=I$8,$D$128&lt;J$8),$F$128&gt;=I$8),"C",IF(OR(WEEKDAY(I$8)=1,WEEKDAY(I$8)=7),"WD"," "))),IF(OR(WEEKDAY(I$8)=1,WEEKDAY(I$8)=7),"WD",IF($F$128="",IF(AND(OR($D$128&lt;=I$8,$D$128&lt;J$8),$E$128&gt;=I$8),$H$128," "),IF(AND(OR($D$128&lt;=I$8,$D$128&lt;J$8),$F$128&gt;=I$8),"C"," "))))</f>
        <v xml:space="preserve"> </v>
      </c>
      <c r="J128" s="87" t="str">
        <f t="shared" ca="1" si="226"/>
        <v xml:space="preserve"> </v>
      </c>
      <c r="K128" s="87" t="str">
        <f t="shared" ca="1" si="226"/>
        <v xml:space="preserve"> </v>
      </c>
      <c r="L128" s="87" t="str">
        <f t="shared" si="226"/>
        <v>WD</v>
      </c>
      <c r="M128" s="87" t="str">
        <f t="shared" si="226"/>
        <v>WD</v>
      </c>
      <c r="N128" s="87" t="str">
        <f t="shared" ca="1" si="226"/>
        <v xml:space="preserve"> </v>
      </c>
      <c r="O128" s="87" t="str">
        <f t="shared" ca="1" si="226"/>
        <v xml:space="preserve"> </v>
      </c>
      <c r="P128" s="87" t="str">
        <f t="shared" ca="1" si="226"/>
        <v xml:space="preserve"> </v>
      </c>
      <c r="Q128" s="87" t="str">
        <f t="shared" ca="1" si="226"/>
        <v xml:space="preserve"> </v>
      </c>
      <c r="R128" s="87" t="str">
        <f t="shared" ca="1" si="226"/>
        <v xml:space="preserve"> </v>
      </c>
      <c r="S128" s="87" t="str">
        <f t="shared" si="226"/>
        <v>WD</v>
      </c>
      <c r="T128" s="87" t="str">
        <f t="shared" si="226"/>
        <v>WD</v>
      </c>
      <c r="U128" s="87" t="str">
        <f t="shared" ca="1" si="226"/>
        <v xml:space="preserve"> </v>
      </c>
      <c r="V128" s="87" t="str">
        <f t="shared" ca="1" si="226"/>
        <v xml:space="preserve"> </v>
      </c>
      <c r="W128" s="87" t="str">
        <f t="shared" ca="1" si="226"/>
        <v xml:space="preserve"> </v>
      </c>
      <c r="X128" s="87" t="str">
        <f t="shared" ca="1" si="226"/>
        <v xml:space="preserve"> </v>
      </c>
      <c r="Y128" s="87" t="str">
        <f t="shared" ca="1" si="226"/>
        <v xml:space="preserve"> </v>
      </c>
      <c r="Z128" s="87" t="str">
        <f t="shared" si="226"/>
        <v>WD</v>
      </c>
      <c r="AA128" s="87" t="str">
        <f t="shared" si="226"/>
        <v>WD</v>
      </c>
      <c r="AB128" s="87" t="str">
        <f t="shared" ca="1" si="226"/>
        <v xml:space="preserve"> </v>
      </c>
      <c r="AC128" s="87" t="str">
        <f t="shared" ca="1" si="226"/>
        <v xml:space="preserve"> </v>
      </c>
      <c r="AD128" s="87" t="str">
        <f t="shared" ca="1" si="226"/>
        <v xml:space="preserve"> </v>
      </c>
      <c r="AE128" s="87" t="str">
        <f t="shared" ca="1" si="226"/>
        <v xml:space="preserve"> </v>
      </c>
      <c r="AF128" s="87" t="str">
        <f t="shared" ca="1" si="226"/>
        <v xml:space="preserve"> </v>
      </c>
      <c r="AG128" s="87" t="str">
        <f t="shared" si="226"/>
        <v>WD</v>
      </c>
      <c r="AH128" s="87" t="str">
        <f t="shared" si="226"/>
        <v>WD</v>
      </c>
      <c r="AI128" s="87" t="str">
        <f t="shared" ca="1" si="226"/>
        <v xml:space="preserve"> </v>
      </c>
      <c r="AJ128" s="87" t="str">
        <f t="shared" ca="1" si="226"/>
        <v xml:space="preserve"> </v>
      </c>
      <c r="AK128" s="87" t="str">
        <f t="shared" ca="1" si="226"/>
        <v xml:space="preserve"> </v>
      </c>
      <c r="AL128" s="87" t="str">
        <f t="shared" ca="1" si="226"/>
        <v xml:space="preserve"> </v>
      </c>
      <c r="AM128" s="87" t="str">
        <f t="shared" ca="1" si="226"/>
        <v xml:space="preserve"> </v>
      </c>
      <c r="AN128" s="87" t="str">
        <f t="shared" si="226"/>
        <v>WD</v>
      </c>
      <c r="AO128" s="87" t="str">
        <f t="shared" ref="AO128:BT128" si="227">IF($C$2=TRUE,IF($F$128="",IF(AND(OR($D$128&lt;=AO$8,$D$128&lt;AP$8),$E$128&gt;=AO$8),$H$128,IF(OR(WEEKDAY(AO$8)=1,WEEKDAY(AO$8)=7),"WD"," ")),IF(AND(OR($D$128&lt;=AO$8,$D$128&lt;AP$8),$F$128&gt;=AO$8),"C",IF(OR(WEEKDAY(AO$8)=1,WEEKDAY(AO$8)=7),"WD"," "))),IF(OR(WEEKDAY(AO$8)=1,WEEKDAY(AO$8)=7),"WD",IF($F$128="",IF(AND(OR($D$128&lt;=AO$8,$D$128&lt;AP$8),$E$128&gt;=AO$8),$H$128," "),IF(AND(OR($D$128&lt;=AO$8,$D$128&lt;AP$8),$F$128&gt;=AO$8),"C"," "))))</f>
        <v>WD</v>
      </c>
      <c r="AP128" s="87" t="str">
        <f t="shared" ca="1" si="227"/>
        <v xml:space="preserve"> </v>
      </c>
      <c r="AQ128" s="87" t="str">
        <f t="shared" ca="1" si="227"/>
        <v xml:space="preserve"> </v>
      </c>
      <c r="AR128" s="87" t="str">
        <f t="shared" ca="1" si="227"/>
        <v xml:space="preserve"> </v>
      </c>
      <c r="AS128" s="87" t="str">
        <f t="shared" ca="1" si="227"/>
        <v xml:space="preserve"> </v>
      </c>
      <c r="AT128" s="87" t="str">
        <f t="shared" ca="1" si="227"/>
        <v xml:space="preserve"> </v>
      </c>
      <c r="AU128" s="87" t="str">
        <f t="shared" si="227"/>
        <v>WD</v>
      </c>
      <c r="AV128" s="87" t="str">
        <f t="shared" si="227"/>
        <v>WD</v>
      </c>
      <c r="AW128" s="87" t="str">
        <f t="shared" ca="1" si="227"/>
        <v xml:space="preserve"> </v>
      </c>
      <c r="AX128" s="87" t="str">
        <f t="shared" ca="1" si="227"/>
        <v xml:space="preserve"> </v>
      </c>
      <c r="AY128" s="87" t="str">
        <f t="shared" ca="1" si="227"/>
        <v xml:space="preserve"> </v>
      </c>
      <c r="AZ128" s="87" t="str">
        <f t="shared" ca="1" si="227"/>
        <v xml:space="preserve"> </v>
      </c>
      <c r="BA128" s="87" t="str">
        <f t="shared" ca="1" si="227"/>
        <v xml:space="preserve"> </v>
      </c>
      <c r="BB128" s="87" t="str">
        <f t="shared" si="227"/>
        <v>WD</v>
      </c>
      <c r="BC128" s="87" t="str">
        <f t="shared" si="227"/>
        <v>WD</v>
      </c>
      <c r="BD128" s="87" t="str">
        <f t="shared" ca="1" si="227"/>
        <v xml:space="preserve"> </v>
      </c>
      <c r="BE128" s="87" t="str">
        <f t="shared" ca="1" si="227"/>
        <v xml:space="preserve"> </v>
      </c>
      <c r="BF128" s="87" t="str">
        <f t="shared" ca="1" si="227"/>
        <v xml:space="preserve"> </v>
      </c>
      <c r="BG128" s="87" t="str">
        <f t="shared" ca="1" si="227"/>
        <v xml:space="preserve"> </v>
      </c>
      <c r="BH128" s="87" t="str">
        <f t="shared" ca="1" si="227"/>
        <v xml:space="preserve"> </v>
      </c>
      <c r="BI128" s="87" t="str">
        <f t="shared" si="227"/>
        <v>WD</v>
      </c>
      <c r="BJ128" s="87" t="str">
        <f t="shared" si="227"/>
        <v>WD</v>
      </c>
      <c r="BK128" s="87" t="str">
        <f t="shared" ca="1" si="227"/>
        <v xml:space="preserve"> </v>
      </c>
      <c r="BL128" s="87" t="str">
        <f t="shared" ca="1" si="227"/>
        <v xml:space="preserve"> </v>
      </c>
      <c r="BM128" s="87" t="str">
        <f t="shared" ca="1" si="227"/>
        <v xml:space="preserve"> </v>
      </c>
      <c r="BN128" s="87" t="str">
        <f t="shared" ca="1" si="227"/>
        <v xml:space="preserve"> </v>
      </c>
      <c r="BO128" s="87" t="str">
        <f t="shared" ca="1" si="227"/>
        <v xml:space="preserve"> </v>
      </c>
      <c r="BP128" s="87" t="str">
        <f t="shared" si="227"/>
        <v>WD</v>
      </c>
      <c r="BQ128" s="87" t="str">
        <f t="shared" si="227"/>
        <v>WD</v>
      </c>
      <c r="BR128" s="87" t="str">
        <f t="shared" ca="1" si="227"/>
        <v xml:space="preserve"> </v>
      </c>
      <c r="BS128" s="87" t="str">
        <f t="shared" ca="1" si="227"/>
        <v xml:space="preserve"> </v>
      </c>
      <c r="BT128" s="87" t="str">
        <f t="shared" ca="1" si="227"/>
        <v xml:space="preserve"> </v>
      </c>
      <c r="BU128" s="87" t="str">
        <f t="shared" ref="BU128:CZ128" ca="1" si="228">IF($C$2=TRUE,IF($F$128="",IF(AND(OR($D$128&lt;=BU$8,$D$128&lt;BV$8),$E$128&gt;=BU$8),$H$128,IF(OR(WEEKDAY(BU$8)=1,WEEKDAY(BU$8)=7),"WD"," ")),IF(AND(OR($D$128&lt;=BU$8,$D$128&lt;BV$8),$F$128&gt;=BU$8),"C",IF(OR(WEEKDAY(BU$8)=1,WEEKDAY(BU$8)=7),"WD"," "))),IF(OR(WEEKDAY(BU$8)=1,WEEKDAY(BU$8)=7),"WD",IF($F$128="",IF(AND(OR($D$128&lt;=BU$8,$D$128&lt;BV$8),$E$128&gt;=BU$8),$H$128," "),IF(AND(OR($D$128&lt;=BU$8,$D$128&lt;BV$8),$F$128&gt;=BU$8),"C"," "))))</f>
        <v xml:space="preserve"> </v>
      </c>
      <c r="BV128" s="87" t="str">
        <f t="shared" ca="1" si="228"/>
        <v xml:space="preserve"> </v>
      </c>
      <c r="BW128" s="87" t="str">
        <f t="shared" si="228"/>
        <v>WD</v>
      </c>
      <c r="BX128" s="87" t="str">
        <f t="shared" si="228"/>
        <v>WD</v>
      </c>
      <c r="BY128" s="87" t="str">
        <f t="shared" ca="1" si="228"/>
        <v xml:space="preserve"> </v>
      </c>
      <c r="BZ128" s="87" t="str">
        <f t="shared" ca="1" si="228"/>
        <v xml:space="preserve"> </v>
      </c>
      <c r="CA128" s="87" t="str">
        <f t="shared" ca="1" si="228"/>
        <v xml:space="preserve"> </v>
      </c>
      <c r="CB128" s="87" t="str">
        <f t="shared" ca="1" si="228"/>
        <v xml:space="preserve"> </v>
      </c>
      <c r="CC128" s="87" t="str">
        <f t="shared" ca="1" si="228"/>
        <v xml:space="preserve"> </v>
      </c>
      <c r="CD128" s="87" t="str">
        <f t="shared" si="228"/>
        <v>WD</v>
      </c>
      <c r="CE128" s="87" t="str">
        <f t="shared" si="228"/>
        <v>WD</v>
      </c>
      <c r="CF128" s="87" t="str">
        <f t="shared" ca="1" si="228"/>
        <v xml:space="preserve"> </v>
      </c>
      <c r="CG128" s="87" t="str">
        <f t="shared" ca="1" si="228"/>
        <v xml:space="preserve"> </v>
      </c>
      <c r="CH128" s="87" t="str">
        <f t="shared" ca="1" si="228"/>
        <v xml:space="preserve"> </v>
      </c>
      <c r="CI128" s="87" t="str">
        <f t="shared" ca="1" si="228"/>
        <v xml:space="preserve"> </v>
      </c>
      <c r="CJ128" s="87" t="str">
        <f t="shared" ca="1" si="228"/>
        <v xml:space="preserve"> </v>
      </c>
      <c r="CK128" s="87" t="str">
        <f t="shared" si="228"/>
        <v>WD</v>
      </c>
      <c r="CL128" s="87" t="str">
        <f t="shared" si="228"/>
        <v>WD</v>
      </c>
      <c r="CM128" s="87" t="str">
        <f t="shared" ca="1" si="228"/>
        <v xml:space="preserve"> </v>
      </c>
      <c r="CN128" s="87" t="str">
        <f t="shared" ca="1" si="228"/>
        <v xml:space="preserve"> </v>
      </c>
      <c r="CO128" s="87" t="str">
        <f t="shared" ca="1" si="228"/>
        <v xml:space="preserve"> </v>
      </c>
      <c r="CP128" s="87" t="str">
        <f t="shared" ca="1" si="228"/>
        <v xml:space="preserve"> </v>
      </c>
      <c r="CQ128" s="87" t="str">
        <f t="shared" ca="1" si="228"/>
        <v xml:space="preserve"> </v>
      </c>
      <c r="CR128" s="87" t="str">
        <f t="shared" si="228"/>
        <v>WD</v>
      </c>
      <c r="CS128" s="87" t="str">
        <f t="shared" si="228"/>
        <v>WD</v>
      </c>
      <c r="CT128" s="87" t="str">
        <f t="shared" ca="1" si="228"/>
        <v xml:space="preserve"> </v>
      </c>
      <c r="CU128" s="87" t="str">
        <f t="shared" ca="1" si="228"/>
        <v xml:space="preserve"> </v>
      </c>
      <c r="CV128" s="87" t="str">
        <f t="shared" ca="1" si="228"/>
        <v xml:space="preserve"> </v>
      </c>
      <c r="CW128" s="87" t="str">
        <f t="shared" ca="1" si="228"/>
        <v xml:space="preserve"> </v>
      </c>
      <c r="CX128" s="87" t="str">
        <f t="shared" ca="1" si="228"/>
        <v xml:space="preserve"> </v>
      </c>
      <c r="CY128" s="87" t="str">
        <f t="shared" si="228"/>
        <v>WD</v>
      </c>
      <c r="CZ128" s="87" t="str">
        <f t="shared" si="228"/>
        <v>WD</v>
      </c>
      <c r="DA128" s="87" t="str">
        <f t="shared" ref="DA128:DZ128" ca="1" si="229">IF($C$2=TRUE,IF($F$128="",IF(AND(OR($D$128&lt;=DA$8,$D$128&lt;DB$8),$E$128&gt;=DA$8),$H$128,IF(OR(WEEKDAY(DA$8)=1,WEEKDAY(DA$8)=7),"WD"," ")),IF(AND(OR($D$128&lt;=DA$8,$D$128&lt;DB$8),$F$128&gt;=DA$8),"C",IF(OR(WEEKDAY(DA$8)=1,WEEKDAY(DA$8)=7),"WD"," "))),IF(OR(WEEKDAY(DA$8)=1,WEEKDAY(DA$8)=7),"WD",IF($F$128="",IF(AND(OR($D$128&lt;=DA$8,$D$128&lt;DB$8),$E$128&gt;=DA$8),$H$128," "),IF(AND(OR($D$128&lt;=DA$8,$D$128&lt;DB$8),$F$128&gt;=DA$8),"C"," "))))</f>
        <v xml:space="preserve"> </v>
      </c>
      <c r="DB128" s="87" t="str">
        <f t="shared" ca="1" si="229"/>
        <v xml:space="preserve"> </v>
      </c>
      <c r="DC128" s="87" t="str">
        <f t="shared" ca="1" si="229"/>
        <v xml:space="preserve"> </v>
      </c>
      <c r="DD128" s="87" t="str">
        <f t="shared" ca="1" si="229"/>
        <v xml:space="preserve"> </v>
      </c>
      <c r="DE128" s="87" t="str">
        <f t="shared" ca="1" si="229"/>
        <v xml:space="preserve"> </v>
      </c>
      <c r="DF128" s="87" t="str">
        <f t="shared" si="229"/>
        <v>WD</v>
      </c>
      <c r="DG128" s="87" t="str">
        <f t="shared" si="229"/>
        <v>WD</v>
      </c>
      <c r="DH128" s="87" t="str">
        <f t="shared" ca="1" si="229"/>
        <v xml:space="preserve"> </v>
      </c>
      <c r="DI128" s="87" t="str">
        <f t="shared" ca="1" si="229"/>
        <v xml:space="preserve"> </v>
      </c>
      <c r="DJ128" s="87" t="str">
        <f t="shared" ca="1" si="229"/>
        <v xml:space="preserve"> </v>
      </c>
      <c r="DK128" s="87" t="str">
        <f t="shared" ca="1" si="229"/>
        <v xml:space="preserve"> </v>
      </c>
      <c r="DL128" s="87" t="str">
        <f t="shared" ca="1" si="229"/>
        <v xml:space="preserve"> </v>
      </c>
      <c r="DM128" s="87" t="str">
        <f t="shared" si="229"/>
        <v>WD</v>
      </c>
      <c r="DN128" s="87" t="str">
        <f t="shared" si="229"/>
        <v>WD</v>
      </c>
      <c r="DO128" s="87" t="str">
        <f t="shared" ca="1" si="229"/>
        <v xml:space="preserve"> </v>
      </c>
      <c r="DP128" s="87" t="str">
        <f t="shared" ca="1" si="229"/>
        <v xml:space="preserve"> </v>
      </c>
      <c r="DQ128" s="87" t="str">
        <f t="shared" ca="1" si="229"/>
        <v xml:space="preserve"> </v>
      </c>
      <c r="DR128" s="87" t="str">
        <f t="shared" ca="1" si="229"/>
        <v xml:space="preserve"> </v>
      </c>
      <c r="DS128" s="87" t="str">
        <f t="shared" ca="1" si="229"/>
        <v xml:space="preserve"> </v>
      </c>
      <c r="DT128" s="87" t="str">
        <f t="shared" si="229"/>
        <v>WD</v>
      </c>
      <c r="DU128" s="87" t="str">
        <f t="shared" si="229"/>
        <v>WD</v>
      </c>
      <c r="DV128" s="87" t="str">
        <f t="shared" ca="1" si="229"/>
        <v xml:space="preserve"> </v>
      </c>
      <c r="DW128" s="87" t="str">
        <f t="shared" ca="1" si="229"/>
        <v xml:space="preserve"> </v>
      </c>
      <c r="DX128" s="87" t="str">
        <f t="shared" ca="1" si="229"/>
        <v xml:space="preserve"> </v>
      </c>
      <c r="DY128" s="87" t="str">
        <f t="shared" ca="1" si="229"/>
        <v xml:space="preserve"> </v>
      </c>
      <c r="DZ128" s="87" t="str">
        <f t="shared" ca="1" si="229"/>
        <v xml:space="preserve"> </v>
      </c>
    </row>
    <row r="129" spans="1:130" s="74" customFormat="1" ht="1.2" customHeight="1" x14ac:dyDescent="0.3">
      <c r="A129" s="96"/>
      <c r="B129" s="96"/>
      <c r="C129" s="96"/>
      <c r="D129" s="97"/>
      <c r="E129" s="97"/>
      <c r="F129" s="97"/>
      <c r="G129" s="98" t="str">
        <f ca="1">IF(AND(G128 = 100%, G130 = 100%), "100%", " ")</f>
        <v xml:space="preserve"> </v>
      </c>
      <c r="H129" s="82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</row>
    <row r="130" spans="1:130" x14ac:dyDescent="0.3">
      <c r="A130" s="96" t="str">
        <f ca="1">IF(OFFSET(Actions!B1,61,0)  = "","", OFFSET(Actions!B1,61,0) )</f>
        <v/>
      </c>
      <c r="B130" s="96" t="str">
        <f ca="1">IF(OFFSET(Actions!H$1,61,0) = "","", OFFSET(Actions!H$1,61,0))</f>
        <v/>
      </c>
      <c r="C130" s="96" t="str">
        <f ca="1">IF(OFFSET(Actions!C1,61,0)  = "","", OFFSET(Actions!C1,61,0) )</f>
        <v/>
      </c>
      <c r="D130" s="97" t="str">
        <f ca="1">IF(OFFSET(Actions!I$1,61,0) = 0/1/1900,"",IFERROR(DATEVALUE(MID(OFFSET(Actions!I$1,61,0), 5,8 )), OFFSET(Actions!I$1,61,0)))</f>
        <v/>
      </c>
      <c r="E130" s="97" t="str">
        <f ca="1">IF(OFFSET(Actions!J$1,61,0) = 0/1/1900,"",IFERROR(DATEVALUE(MID(OFFSET(Actions!J$1,61,0), 5,8 )), OFFSET(Actions!J$1,61,0)))</f>
        <v/>
      </c>
      <c r="F130" s="97" t="str">
        <f ca="1">IF(OFFSET(Actions!K$1,61,0) = 0/1/1900,"",IFERROR(DATEVALUE(MID(OFFSET(Actions!K$1,61,0), 5,8 )), OFFSET(Actions!K$1,61,0)))</f>
        <v/>
      </c>
      <c r="G130" s="98" t="str">
        <f ca="1">IF(OFFSET(Actions!G1,61,0)  = "","", OFFSET(Actions!G1,61,0) )</f>
        <v/>
      </c>
      <c r="H130" s="82" t="str">
        <f ca="1">IF(OFFSET(Actions!E1,61,0)  = "","", OFFSET(Actions!E1,61,0) )</f>
        <v/>
      </c>
      <c r="I130" s="87" t="str">
        <f t="shared" ref="I130:AN130" ca="1" si="230">IF($C$2=TRUE,IF($F$130="",IF(AND(OR($D$130&lt;=I$8,$D$130&lt;J$8),$E$130&gt;=I$8),$H$130,IF(OR(WEEKDAY(I$8)=1,WEEKDAY(I$8)=7),"WD"," ")),IF(AND(OR($D$130&lt;=I$8,$D$130&lt;J$8),$F$130&gt;=I$8),"C",IF(OR(WEEKDAY(I$8)=1,WEEKDAY(I$8)=7),"WD"," "))),IF(OR(WEEKDAY(I$8)=1,WEEKDAY(I$8)=7),"WD",IF($F$130="",IF(AND(OR($D$130&lt;=I$8,$D$130&lt;J$8),$E$130&gt;=I$8),$H$130," "),IF(AND(OR($D$130&lt;=I$8,$D$130&lt;J$8),$F$130&gt;=I$8),"C"," "))))</f>
        <v xml:space="preserve"> </v>
      </c>
      <c r="J130" s="87" t="str">
        <f t="shared" ca="1" si="230"/>
        <v xml:space="preserve"> </v>
      </c>
      <c r="K130" s="87" t="str">
        <f t="shared" ca="1" si="230"/>
        <v xml:space="preserve"> </v>
      </c>
      <c r="L130" s="87" t="str">
        <f t="shared" si="230"/>
        <v>WD</v>
      </c>
      <c r="M130" s="87" t="str">
        <f t="shared" si="230"/>
        <v>WD</v>
      </c>
      <c r="N130" s="87" t="str">
        <f t="shared" ca="1" si="230"/>
        <v xml:space="preserve"> </v>
      </c>
      <c r="O130" s="87" t="str">
        <f t="shared" ca="1" si="230"/>
        <v xml:space="preserve"> </v>
      </c>
      <c r="P130" s="87" t="str">
        <f t="shared" ca="1" si="230"/>
        <v xml:space="preserve"> </v>
      </c>
      <c r="Q130" s="87" t="str">
        <f t="shared" ca="1" si="230"/>
        <v xml:space="preserve"> </v>
      </c>
      <c r="R130" s="87" t="str">
        <f t="shared" ca="1" si="230"/>
        <v xml:space="preserve"> </v>
      </c>
      <c r="S130" s="87" t="str">
        <f t="shared" si="230"/>
        <v>WD</v>
      </c>
      <c r="T130" s="87" t="str">
        <f t="shared" si="230"/>
        <v>WD</v>
      </c>
      <c r="U130" s="87" t="str">
        <f t="shared" ca="1" si="230"/>
        <v xml:space="preserve"> </v>
      </c>
      <c r="V130" s="87" t="str">
        <f t="shared" ca="1" si="230"/>
        <v xml:space="preserve"> </v>
      </c>
      <c r="W130" s="87" t="str">
        <f t="shared" ca="1" si="230"/>
        <v xml:space="preserve"> </v>
      </c>
      <c r="X130" s="87" t="str">
        <f t="shared" ca="1" si="230"/>
        <v xml:space="preserve"> </v>
      </c>
      <c r="Y130" s="87" t="str">
        <f t="shared" ca="1" si="230"/>
        <v xml:space="preserve"> </v>
      </c>
      <c r="Z130" s="87" t="str">
        <f t="shared" si="230"/>
        <v>WD</v>
      </c>
      <c r="AA130" s="87" t="str">
        <f t="shared" si="230"/>
        <v>WD</v>
      </c>
      <c r="AB130" s="87" t="str">
        <f t="shared" ca="1" si="230"/>
        <v xml:space="preserve"> </v>
      </c>
      <c r="AC130" s="87" t="str">
        <f t="shared" ca="1" si="230"/>
        <v xml:space="preserve"> </v>
      </c>
      <c r="AD130" s="87" t="str">
        <f t="shared" ca="1" si="230"/>
        <v xml:space="preserve"> </v>
      </c>
      <c r="AE130" s="87" t="str">
        <f t="shared" ca="1" si="230"/>
        <v xml:space="preserve"> </v>
      </c>
      <c r="AF130" s="87" t="str">
        <f t="shared" ca="1" si="230"/>
        <v xml:space="preserve"> </v>
      </c>
      <c r="AG130" s="87" t="str">
        <f t="shared" si="230"/>
        <v>WD</v>
      </c>
      <c r="AH130" s="87" t="str">
        <f t="shared" si="230"/>
        <v>WD</v>
      </c>
      <c r="AI130" s="87" t="str">
        <f t="shared" ca="1" si="230"/>
        <v xml:space="preserve"> </v>
      </c>
      <c r="AJ130" s="87" t="str">
        <f t="shared" ca="1" si="230"/>
        <v xml:space="preserve"> </v>
      </c>
      <c r="AK130" s="87" t="str">
        <f t="shared" ca="1" si="230"/>
        <v xml:space="preserve"> </v>
      </c>
      <c r="AL130" s="87" t="str">
        <f t="shared" ca="1" si="230"/>
        <v xml:space="preserve"> </v>
      </c>
      <c r="AM130" s="87" t="str">
        <f t="shared" ca="1" si="230"/>
        <v xml:space="preserve"> </v>
      </c>
      <c r="AN130" s="87" t="str">
        <f t="shared" si="230"/>
        <v>WD</v>
      </c>
      <c r="AO130" s="87" t="str">
        <f t="shared" ref="AO130:BT130" si="231">IF($C$2=TRUE,IF($F$130="",IF(AND(OR($D$130&lt;=AO$8,$D$130&lt;AP$8),$E$130&gt;=AO$8),$H$130,IF(OR(WEEKDAY(AO$8)=1,WEEKDAY(AO$8)=7),"WD"," ")),IF(AND(OR($D$130&lt;=AO$8,$D$130&lt;AP$8),$F$130&gt;=AO$8),"C",IF(OR(WEEKDAY(AO$8)=1,WEEKDAY(AO$8)=7),"WD"," "))),IF(OR(WEEKDAY(AO$8)=1,WEEKDAY(AO$8)=7),"WD",IF($F$130="",IF(AND(OR($D$130&lt;=AO$8,$D$130&lt;AP$8),$E$130&gt;=AO$8),$H$130," "),IF(AND(OR($D$130&lt;=AO$8,$D$130&lt;AP$8),$F$130&gt;=AO$8),"C"," "))))</f>
        <v>WD</v>
      </c>
      <c r="AP130" s="87" t="str">
        <f t="shared" ca="1" si="231"/>
        <v xml:space="preserve"> </v>
      </c>
      <c r="AQ130" s="87" t="str">
        <f t="shared" ca="1" si="231"/>
        <v xml:space="preserve"> </v>
      </c>
      <c r="AR130" s="87" t="str">
        <f t="shared" ca="1" si="231"/>
        <v xml:space="preserve"> </v>
      </c>
      <c r="AS130" s="87" t="str">
        <f t="shared" ca="1" si="231"/>
        <v xml:space="preserve"> </v>
      </c>
      <c r="AT130" s="87" t="str">
        <f t="shared" ca="1" si="231"/>
        <v xml:space="preserve"> </v>
      </c>
      <c r="AU130" s="87" t="str">
        <f t="shared" si="231"/>
        <v>WD</v>
      </c>
      <c r="AV130" s="87" t="str">
        <f t="shared" si="231"/>
        <v>WD</v>
      </c>
      <c r="AW130" s="87" t="str">
        <f t="shared" ca="1" si="231"/>
        <v xml:space="preserve"> </v>
      </c>
      <c r="AX130" s="87" t="str">
        <f t="shared" ca="1" si="231"/>
        <v xml:space="preserve"> </v>
      </c>
      <c r="AY130" s="87" t="str">
        <f t="shared" ca="1" si="231"/>
        <v xml:space="preserve"> </v>
      </c>
      <c r="AZ130" s="87" t="str">
        <f t="shared" ca="1" si="231"/>
        <v xml:space="preserve"> </v>
      </c>
      <c r="BA130" s="87" t="str">
        <f t="shared" ca="1" si="231"/>
        <v xml:space="preserve"> </v>
      </c>
      <c r="BB130" s="87" t="str">
        <f t="shared" si="231"/>
        <v>WD</v>
      </c>
      <c r="BC130" s="87" t="str">
        <f t="shared" si="231"/>
        <v>WD</v>
      </c>
      <c r="BD130" s="87" t="str">
        <f t="shared" ca="1" si="231"/>
        <v xml:space="preserve"> </v>
      </c>
      <c r="BE130" s="87" t="str">
        <f t="shared" ca="1" si="231"/>
        <v xml:space="preserve"> </v>
      </c>
      <c r="BF130" s="87" t="str">
        <f t="shared" ca="1" si="231"/>
        <v xml:space="preserve"> </v>
      </c>
      <c r="BG130" s="87" t="str">
        <f t="shared" ca="1" si="231"/>
        <v xml:space="preserve"> </v>
      </c>
      <c r="BH130" s="87" t="str">
        <f t="shared" ca="1" si="231"/>
        <v xml:space="preserve"> </v>
      </c>
      <c r="BI130" s="87" t="str">
        <f t="shared" si="231"/>
        <v>WD</v>
      </c>
      <c r="BJ130" s="87" t="str">
        <f t="shared" si="231"/>
        <v>WD</v>
      </c>
      <c r="BK130" s="87" t="str">
        <f t="shared" ca="1" si="231"/>
        <v xml:space="preserve"> </v>
      </c>
      <c r="BL130" s="87" t="str">
        <f t="shared" ca="1" si="231"/>
        <v xml:space="preserve"> </v>
      </c>
      <c r="BM130" s="87" t="str">
        <f t="shared" ca="1" si="231"/>
        <v xml:space="preserve"> </v>
      </c>
      <c r="BN130" s="87" t="str">
        <f t="shared" ca="1" si="231"/>
        <v xml:space="preserve"> </v>
      </c>
      <c r="BO130" s="87" t="str">
        <f t="shared" ca="1" si="231"/>
        <v xml:space="preserve"> </v>
      </c>
      <c r="BP130" s="87" t="str">
        <f t="shared" si="231"/>
        <v>WD</v>
      </c>
      <c r="BQ130" s="87" t="str">
        <f t="shared" si="231"/>
        <v>WD</v>
      </c>
      <c r="BR130" s="87" t="str">
        <f t="shared" ca="1" si="231"/>
        <v xml:space="preserve"> </v>
      </c>
      <c r="BS130" s="87" t="str">
        <f t="shared" ca="1" si="231"/>
        <v xml:space="preserve"> </v>
      </c>
      <c r="BT130" s="87" t="str">
        <f t="shared" ca="1" si="231"/>
        <v xml:space="preserve"> </v>
      </c>
      <c r="BU130" s="87" t="str">
        <f t="shared" ref="BU130:CZ130" ca="1" si="232">IF($C$2=TRUE,IF($F$130="",IF(AND(OR($D$130&lt;=BU$8,$D$130&lt;BV$8),$E$130&gt;=BU$8),$H$130,IF(OR(WEEKDAY(BU$8)=1,WEEKDAY(BU$8)=7),"WD"," ")),IF(AND(OR($D$130&lt;=BU$8,$D$130&lt;BV$8),$F$130&gt;=BU$8),"C",IF(OR(WEEKDAY(BU$8)=1,WEEKDAY(BU$8)=7),"WD"," "))),IF(OR(WEEKDAY(BU$8)=1,WEEKDAY(BU$8)=7),"WD",IF($F$130="",IF(AND(OR($D$130&lt;=BU$8,$D$130&lt;BV$8),$E$130&gt;=BU$8),$H$130," "),IF(AND(OR($D$130&lt;=BU$8,$D$130&lt;BV$8),$F$130&gt;=BU$8),"C"," "))))</f>
        <v xml:space="preserve"> </v>
      </c>
      <c r="BV130" s="87" t="str">
        <f t="shared" ca="1" si="232"/>
        <v xml:space="preserve"> </v>
      </c>
      <c r="BW130" s="87" t="str">
        <f t="shared" si="232"/>
        <v>WD</v>
      </c>
      <c r="BX130" s="87" t="str">
        <f t="shared" si="232"/>
        <v>WD</v>
      </c>
      <c r="BY130" s="87" t="str">
        <f t="shared" ca="1" si="232"/>
        <v xml:space="preserve"> </v>
      </c>
      <c r="BZ130" s="87" t="str">
        <f t="shared" ca="1" si="232"/>
        <v xml:space="preserve"> </v>
      </c>
      <c r="CA130" s="87" t="str">
        <f t="shared" ca="1" si="232"/>
        <v xml:space="preserve"> </v>
      </c>
      <c r="CB130" s="87" t="str">
        <f t="shared" ca="1" si="232"/>
        <v xml:space="preserve"> </v>
      </c>
      <c r="CC130" s="87" t="str">
        <f t="shared" ca="1" si="232"/>
        <v xml:space="preserve"> </v>
      </c>
      <c r="CD130" s="87" t="str">
        <f t="shared" si="232"/>
        <v>WD</v>
      </c>
      <c r="CE130" s="87" t="str">
        <f t="shared" si="232"/>
        <v>WD</v>
      </c>
      <c r="CF130" s="87" t="str">
        <f t="shared" ca="1" si="232"/>
        <v xml:space="preserve"> </v>
      </c>
      <c r="CG130" s="87" t="str">
        <f t="shared" ca="1" si="232"/>
        <v xml:space="preserve"> </v>
      </c>
      <c r="CH130" s="87" t="str">
        <f t="shared" ca="1" si="232"/>
        <v xml:space="preserve"> </v>
      </c>
      <c r="CI130" s="87" t="str">
        <f t="shared" ca="1" si="232"/>
        <v xml:space="preserve"> </v>
      </c>
      <c r="CJ130" s="87" t="str">
        <f t="shared" ca="1" si="232"/>
        <v xml:space="preserve"> </v>
      </c>
      <c r="CK130" s="87" t="str">
        <f t="shared" si="232"/>
        <v>WD</v>
      </c>
      <c r="CL130" s="87" t="str">
        <f t="shared" si="232"/>
        <v>WD</v>
      </c>
      <c r="CM130" s="87" t="str">
        <f t="shared" ca="1" si="232"/>
        <v xml:space="preserve"> </v>
      </c>
      <c r="CN130" s="87" t="str">
        <f t="shared" ca="1" si="232"/>
        <v xml:space="preserve"> </v>
      </c>
      <c r="CO130" s="87" t="str">
        <f t="shared" ca="1" si="232"/>
        <v xml:space="preserve"> </v>
      </c>
      <c r="CP130" s="87" t="str">
        <f t="shared" ca="1" si="232"/>
        <v xml:space="preserve"> </v>
      </c>
      <c r="CQ130" s="87" t="str">
        <f t="shared" ca="1" si="232"/>
        <v xml:space="preserve"> </v>
      </c>
      <c r="CR130" s="87" t="str">
        <f t="shared" si="232"/>
        <v>WD</v>
      </c>
      <c r="CS130" s="87" t="str">
        <f t="shared" si="232"/>
        <v>WD</v>
      </c>
      <c r="CT130" s="87" t="str">
        <f t="shared" ca="1" si="232"/>
        <v xml:space="preserve"> </v>
      </c>
      <c r="CU130" s="87" t="str">
        <f t="shared" ca="1" si="232"/>
        <v xml:space="preserve"> </v>
      </c>
      <c r="CV130" s="87" t="str">
        <f t="shared" ca="1" si="232"/>
        <v xml:space="preserve"> </v>
      </c>
      <c r="CW130" s="87" t="str">
        <f t="shared" ca="1" si="232"/>
        <v xml:space="preserve"> </v>
      </c>
      <c r="CX130" s="87" t="str">
        <f t="shared" ca="1" si="232"/>
        <v xml:space="preserve"> </v>
      </c>
      <c r="CY130" s="87" t="str">
        <f t="shared" si="232"/>
        <v>WD</v>
      </c>
      <c r="CZ130" s="87" t="str">
        <f t="shared" si="232"/>
        <v>WD</v>
      </c>
      <c r="DA130" s="87" t="str">
        <f t="shared" ref="DA130:DZ130" ca="1" si="233">IF($C$2=TRUE,IF($F$130="",IF(AND(OR($D$130&lt;=DA$8,$D$130&lt;DB$8),$E$130&gt;=DA$8),$H$130,IF(OR(WEEKDAY(DA$8)=1,WEEKDAY(DA$8)=7),"WD"," ")),IF(AND(OR($D$130&lt;=DA$8,$D$130&lt;DB$8),$F$130&gt;=DA$8),"C",IF(OR(WEEKDAY(DA$8)=1,WEEKDAY(DA$8)=7),"WD"," "))),IF(OR(WEEKDAY(DA$8)=1,WEEKDAY(DA$8)=7),"WD",IF($F$130="",IF(AND(OR($D$130&lt;=DA$8,$D$130&lt;DB$8),$E$130&gt;=DA$8),$H$130," "),IF(AND(OR($D$130&lt;=DA$8,$D$130&lt;DB$8),$F$130&gt;=DA$8),"C"," "))))</f>
        <v xml:space="preserve"> </v>
      </c>
      <c r="DB130" s="87" t="str">
        <f t="shared" ca="1" si="233"/>
        <v xml:space="preserve"> </v>
      </c>
      <c r="DC130" s="87" t="str">
        <f t="shared" ca="1" si="233"/>
        <v xml:space="preserve"> </v>
      </c>
      <c r="DD130" s="87" t="str">
        <f t="shared" ca="1" si="233"/>
        <v xml:space="preserve"> </v>
      </c>
      <c r="DE130" s="87" t="str">
        <f t="shared" ca="1" si="233"/>
        <v xml:space="preserve"> </v>
      </c>
      <c r="DF130" s="87" t="str">
        <f t="shared" si="233"/>
        <v>WD</v>
      </c>
      <c r="DG130" s="87" t="str">
        <f t="shared" si="233"/>
        <v>WD</v>
      </c>
      <c r="DH130" s="87" t="str">
        <f t="shared" ca="1" si="233"/>
        <v xml:space="preserve"> </v>
      </c>
      <c r="DI130" s="87" t="str">
        <f t="shared" ca="1" si="233"/>
        <v xml:space="preserve"> </v>
      </c>
      <c r="DJ130" s="87" t="str">
        <f t="shared" ca="1" si="233"/>
        <v xml:space="preserve"> </v>
      </c>
      <c r="DK130" s="87" t="str">
        <f t="shared" ca="1" si="233"/>
        <v xml:space="preserve"> </v>
      </c>
      <c r="DL130" s="87" t="str">
        <f t="shared" ca="1" si="233"/>
        <v xml:space="preserve"> </v>
      </c>
      <c r="DM130" s="87" t="str">
        <f t="shared" si="233"/>
        <v>WD</v>
      </c>
      <c r="DN130" s="87" t="str">
        <f t="shared" si="233"/>
        <v>WD</v>
      </c>
      <c r="DO130" s="87" t="str">
        <f t="shared" ca="1" si="233"/>
        <v xml:space="preserve"> </v>
      </c>
      <c r="DP130" s="87" t="str">
        <f t="shared" ca="1" si="233"/>
        <v xml:space="preserve"> </v>
      </c>
      <c r="DQ130" s="87" t="str">
        <f t="shared" ca="1" si="233"/>
        <v xml:space="preserve"> </v>
      </c>
      <c r="DR130" s="87" t="str">
        <f t="shared" ca="1" si="233"/>
        <v xml:space="preserve"> </v>
      </c>
      <c r="DS130" s="87" t="str">
        <f t="shared" ca="1" si="233"/>
        <v xml:space="preserve"> </v>
      </c>
      <c r="DT130" s="87" t="str">
        <f t="shared" si="233"/>
        <v>WD</v>
      </c>
      <c r="DU130" s="87" t="str">
        <f t="shared" si="233"/>
        <v>WD</v>
      </c>
      <c r="DV130" s="87" t="str">
        <f t="shared" ca="1" si="233"/>
        <v xml:space="preserve"> </v>
      </c>
      <c r="DW130" s="87" t="str">
        <f t="shared" ca="1" si="233"/>
        <v xml:space="preserve"> </v>
      </c>
      <c r="DX130" s="87" t="str">
        <f t="shared" ca="1" si="233"/>
        <v xml:space="preserve"> </v>
      </c>
      <c r="DY130" s="87" t="str">
        <f t="shared" ca="1" si="233"/>
        <v xml:space="preserve"> </v>
      </c>
      <c r="DZ130" s="87" t="str">
        <f t="shared" ca="1" si="233"/>
        <v xml:space="preserve"> </v>
      </c>
    </row>
    <row r="131" spans="1:130" s="74" customFormat="1" ht="1.2" customHeight="1" x14ac:dyDescent="0.3">
      <c r="A131" s="96"/>
      <c r="B131" s="96"/>
      <c r="C131" s="96"/>
      <c r="D131" s="97"/>
      <c r="E131" s="97"/>
      <c r="F131" s="97"/>
      <c r="G131" s="98" t="str">
        <f ca="1">IF(AND(G130 = 100%, G132 = 100%), "100%", " ")</f>
        <v xml:space="preserve"> </v>
      </c>
      <c r="H131" s="82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</row>
    <row r="132" spans="1:130" x14ac:dyDescent="0.3">
      <c r="A132" s="96" t="str">
        <f ca="1">IF(OFFSET(Actions!B1,62,0)  = "","", OFFSET(Actions!B1,62,0) )</f>
        <v/>
      </c>
      <c r="B132" s="96" t="str">
        <f ca="1">IF(OFFSET(Actions!H$1,62,0) = "","", OFFSET(Actions!H$1,62,0))</f>
        <v/>
      </c>
      <c r="C132" s="96" t="str">
        <f ca="1">IF(OFFSET(Actions!C1,62,0)  = "","", OFFSET(Actions!C1,62,0) )</f>
        <v/>
      </c>
      <c r="D132" s="97" t="str">
        <f ca="1">IF(OFFSET(Actions!I$1,62,0) = 0/1/1900,"",IFERROR(DATEVALUE(MID(OFFSET(Actions!I$1,62,0), 5,8 )), OFFSET(Actions!I$1,62,0)))</f>
        <v/>
      </c>
      <c r="E132" s="97" t="str">
        <f ca="1">IF(OFFSET(Actions!J$1,62,0) = 0/1/1900,"",IFERROR(DATEVALUE(MID(OFFSET(Actions!J$1,62,0), 5,8 )), OFFSET(Actions!J$1,62,0)))</f>
        <v/>
      </c>
      <c r="F132" s="97" t="str">
        <f ca="1">IF(OFFSET(Actions!K$1,62,0) = 0/1/1900,"",IFERROR(DATEVALUE(MID(OFFSET(Actions!K$1,62,0), 5,8 )), OFFSET(Actions!K$1,62,0)))</f>
        <v/>
      </c>
      <c r="G132" s="98" t="str">
        <f ca="1">IF(OFFSET(Actions!G1,62,0)  = "","", OFFSET(Actions!G1,62,0) )</f>
        <v/>
      </c>
      <c r="H132" s="82" t="str">
        <f ca="1">IF(OFFSET(Actions!E1,62,0)  = "","", OFFSET(Actions!E1,62,0) )</f>
        <v/>
      </c>
      <c r="I132" s="87" t="str">
        <f t="shared" ref="I132:AN132" ca="1" si="234">IF($C$2=TRUE,IF($F$132="",IF(AND(OR($D$132&lt;=I$8,$D$132&lt;J$8),$E$132&gt;=I$8),$H$132,IF(OR(WEEKDAY(I$8)=1,WEEKDAY(I$8)=7),"WD"," ")),IF(AND(OR($D$132&lt;=I$8,$D$132&lt;J$8),$F$132&gt;=I$8),"C",IF(OR(WEEKDAY(I$8)=1,WEEKDAY(I$8)=7),"WD"," "))),IF(OR(WEEKDAY(I$8)=1,WEEKDAY(I$8)=7),"WD",IF($F$132="",IF(AND(OR($D$132&lt;=I$8,$D$132&lt;J$8),$E$132&gt;=I$8),$H$132," "),IF(AND(OR($D$132&lt;=I$8,$D$132&lt;J$8),$F$132&gt;=I$8),"C"," "))))</f>
        <v xml:space="preserve"> </v>
      </c>
      <c r="J132" s="87" t="str">
        <f t="shared" ca="1" si="234"/>
        <v xml:space="preserve"> </v>
      </c>
      <c r="K132" s="87" t="str">
        <f t="shared" ca="1" si="234"/>
        <v xml:space="preserve"> </v>
      </c>
      <c r="L132" s="87" t="str">
        <f t="shared" si="234"/>
        <v>WD</v>
      </c>
      <c r="M132" s="87" t="str">
        <f t="shared" si="234"/>
        <v>WD</v>
      </c>
      <c r="N132" s="87" t="str">
        <f t="shared" ca="1" si="234"/>
        <v xml:space="preserve"> </v>
      </c>
      <c r="O132" s="87" t="str">
        <f t="shared" ca="1" si="234"/>
        <v xml:space="preserve"> </v>
      </c>
      <c r="P132" s="87" t="str">
        <f t="shared" ca="1" si="234"/>
        <v xml:space="preserve"> </v>
      </c>
      <c r="Q132" s="87" t="str">
        <f t="shared" ca="1" si="234"/>
        <v xml:space="preserve"> </v>
      </c>
      <c r="R132" s="87" t="str">
        <f t="shared" ca="1" si="234"/>
        <v xml:space="preserve"> </v>
      </c>
      <c r="S132" s="87" t="str">
        <f t="shared" si="234"/>
        <v>WD</v>
      </c>
      <c r="T132" s="87" t="str">
        <f t="shared" si="234"/>
        <v>WD</v>
      </c>
      <c r="U132" s="87" t="str">
        <f t="shared" ca="1" si="234"/>
        <v xml:space="preserve"> </v>
      </c>
      <c r="V132" s="87" t="str">
        <f t="shared" ca="1" si="234"/>
        <v xml:space="preserve"> </v>
      </c>
      <c r="W132" s="87" t="str">
        <f t="shared" ca="1" si="234"/>
        <v xml:space="preserve"> </v>
      </c>
      <c r="X132" s="87" t="str">
        <f t="shared" ca="1" si="234"/>
        <v xml:space="preserve"> </v>
      </c>
      <c r="Y132" s="87" t="str">
        <f t="shared" ca="1" si="234"/>
        <v xml:space="preserve"> </v>
      </c>
      <c r="Z132" s="87" t="str">
        <f t="shared" si="234"/>
        <v>WD</v>
      </c>
      <c r="AA132" s="87" t="str">
        <f t="shared" si="234"/>
        <v>WD</v>
      </c>
      <c r="AB132" s="87" t="str">
        <f t="shared" ca="1" si="234"/>
        <v xml:space="preserve"> </v>
      </c>
      <c r="AC132" s="87" t="str">
        <f t="shared" ca="1" si="234"/>
        <v xml:space="preserve"> </v>
      </c>
      <c r="AD132" s="87" t="str">
        <f t="shared" ca="1" si="234"/>
        <v xml:space="preserve"> </v>
      </c>
      <c r="AE132" s="87" t="str">
        <f t="shared" ca="1" si="234"/>
        <v xml:space="preserve"> </v>
      </c>
      <c r="AF132" s="87" t="str">
        <f t="shared" ca="1" si="234"/>
        <v xml:space="preserve"> </v>
      </c>
      <c r="AG132" s="87" t="str">
        <f t="shared" si="234"/>
        <v>WD</v>
      </c>
      <c r="AH132" s="87" t="str">
        <f t="shared" si="234"/>
        <v>WD</v>
      </c>
      <c r="AI132" s="87" t="str">
        <f t="shared" ca="1" si="234"/>
        <v xml:space="preserve"> </v>
      </c>
      <c r="AJ132" s="87" t="str">
        <f t="shared" ca="1" si="234"/>
        <v xml:space="preserve"> </v>
      </c>
      <c r="AK132" s="87" t="str">
        <f t="shared" ca="1" si="234"/>
        <v xml:space="preserve"> </v>
      </c>
      <c r="AL132" s="87" t="str">
        <f t="shared" ca="1" si="234"/>
        <v xml:space="preserve"> </v>
      </c>
      <c r="AM132" s="87" t="str">
        <f t="shared" ca="1" si="234"/>
        <v xml:space="preserve"> </v>
      </c>
      <c r="AN132" s="87" t="str">
        <f t="shared" si="234"/>
        <v>WD</v>
      </c>
      <c r="AO132" s="87" t="str">
        <f t="shared" ref="AO132:BT132" si="235">IF($C$2=TRUE,IF($F$132="",IF(AND(OR($D$132&lt;=AO$8,$D$132&lt;AP$8),$E$132&gt;=AO$8),$H$132,IF(OR(WEEKDAY(AO$8)=1,WEEKDAY(AO$8)=7),"WD"," ")),IF(AND(OR($D$132&lt;=AO$8,$D$132&lt;AP$8),$F$132&gt;=AO$8),"C",IF(OR(WEEKDAY(AO$8)=1,WEEKDAY(AO$8)=7),"WD"," "))),IF(OR(WEEKDAY(AO$8)=1,WEEKDAY(AO$8)=7),"WD",IF($F$132="",IF(AND(OR($D$132&lt;=AO$8,$D$132&lt;AP$8),$E$132&gt;=AO$8),$H$132," "),IF(AND(OR($D$132&lt;=AO$8,$D$132&lt;AP$8),$F$132&gt;=AO$8),"C"," "))))</f>
        <v>WD</v>
      </c>
      <c r="AP132" s="87" t="str">
        <f t="shared" ca="1" si="235"/>
        <v xml:space="preserve"> </v>
      </c>
      <c r="AQ132" s="87" t="str">
        <f t="shared" ca="1" si="235"/>
        <v xml:space="preserve"> </v>
      </c>
      <c r="AR132" s="87" t="str">
        <f t="shared" ca="1" si="235"/>
        <v xml:space="preserve"> </v>
      </c>
      <c r="AS132" s="87" t="str">
        <f t="shared" ca="1" si="235"/>
        <v xml:space="preserve"> </v>
      </c>
      <c r="AT132" s="87" t="str">
        <f t="shared" ca="1" si="235"/>
        <v xml:space="preserve"> </v>
      </c>
      <c r="AU132" s="87" t="str">
        <f t="shared" si="235"/>
        <v>WD</v>
      </c>
      <c r="AV132" s="87" t="str">
        <f t="shared" si="235"/>
        <v>WD</v>
      </c>
      <c r="AW132" s="87" t="str">
        <f t="shared" ca="1" si="235"/>
        <v xml:space="preserve"> </v>
      </c>
      <c r="AX132" s="87" t="str">
        <f t="shared" ca="1" si="235"/>
        <v xml:space="preserve"> </v>
      </c>
      <c r="AY132" s="87" t="str">
        <f t="shared" ca="1" si="235"/>
        <v xml:space="preserve"> </v>
      </c>
      <c r="AZ132" s="87" t="str">
        <f t="shared" ca="1" si="235"/>
        <v xml:space="preserve"> </v>
      </c>
      <c r="BA132" s="87" t="str">
        <f t="shared" ca="1" si="235"/>
        <v xml:space="preserve"> </v>
      </c>
      <c r="BB132" s="87" t="str">
        <f t="shared" si="235"/>
        <v>WD</v>
      </c>
      <c r="BC132" s="87" t="str">
        <f t="shared" si="235"/>
        <v>WD</v>
      </c>
      <c r="BD132" s="87" t="str">
        <f t="shared" ca="1" si="235"/>
        <v xml:space="preserve"> </v>
      </c>
      <c r="BE132" s="87" t="str">
        <f t="shared" ca="1" si="235"/>
        <v xml:space="preserve"> </v>
      </c>
      <c r="BF132" s="87" t="str">
        <f t="shared" ca="1" si="235"/>
        <v xml:space="preserve"> </v>
      </c>
      <c r="BG132" s="87" t="str">
        <f t="shared" ca="1" si="235"/>
        <v xml:space="preserve"> </v>
      </c>
      <c r="BH132" s="87" t="str">
        <f t="shared" ca="1" si="235"/>
        <v xml:space="preserve"> </v>
      </c>
      <c r="BI132" s="87" t="str">
        <f t="shared" si="235"/>
        <v>WD</v>
      </c>
      <c r="BJ132" s="87" t="str">
        <f t="shared" si="235"/>
        <v>WD</v>
      </c>
      <c r="BK132" s="87" t="str">
        <f t="shared" ca="1" si="235"/>
        <v xml:space="preserve"> </v>
      </c>
      <c r="BL132" s="87" t="str">
        <f t="shared" ca="1" si="235"/>
        <v xml:space="preserve"> </v>
      </c>
      <c r="BM132" s="87" t="str">
        <f t="shared" ca="1" si="235"/>
        <v xml:space="preserve"> </v>
      </c>
      <c r="BN132" s="87" t="str">
        <f t="shared" ca="1" si="235"/>
        <v xml:space="preserve"> </v>
      </c>
      <c r="BO132" s="87" t="str">
        <f t="shared" ca="1" si="235"/>
        <v xml:space="preserve"> </v>
      </c>
      <c r="BP132" s="87" t="str">
        <f t="shared" si="235"/>
        <v>WD</v>
      </c>
      <c r="BQ132" s="87" t="str">
        <f t="shared" si="235"/>
        <v>WD</v>
      </c>
      <c r="BR132" s="87" t="str">
        <f t="shared" ca="1" si="235"/>
        <v xml:space="preserve"> </v>
      </c>
      <c r="BS132" s="87" t="str">
        <f t="shared" ca="1" si="235"/>
        <v xml:space="preserve"> </v>
      </c>
      <c r="BT132" s="87" t="str">
        <f t="shared" ca="1" si="235"/>
        <v xml:space="preserve"> </v>
      </c>
      <c r="BU132" s="87" t="str">
        <f t="shared" ref="BU132:CZ132" ca="1" si="236">IF($C$2=TRUE,IF($F$132="",IF(AND(OR($D$132&lt;=BU$8,$D$132&lt;BV$8),$E$132&gt;=BU$8),$H$132,IF(OR(WEEKDAY(BU$8)=1,WEEKDAY(BU$8)=7),"WD"," ")),IF(AND(OR($D$132&lt;=BU$8,$D$132&lt;BV$8),$F$132&gt;=BU$8),"C",IF(OR(WEEKDAY(BU$8)=1,WEEKDAY(BU$8)=7),"WD"," "))),IF(OR(WEEKDAY(BU$8)=1,WEEKDAY(BU$8)=7),"WD",IF($F$132="",IF(AND(OR($D$132&lt;=BU$8,$D$132&lt;BV$8),$E$132&gt;=BU$8),$H$132," "),IF(AND(OR($D$132&lt;=BU$8,$D$132&lt;BV$8),$F$132&gt;=BU$8),"C"," "))))</f>
        <v xml:space="preserve"> </v>
      </c>
      <c r="BV132" s="87" t="str">
        <f t="shared" ca="1" si="236"/>
        <v xml:space="preserve"> </v>
      </c>
      <c r="BW132" s="87" t="str">
        <f t="shared" si="236"/>
        <v>WD</v>
      </c>
      <c r="BX132" s="87" t="str">
        <f t="shared" si="236"/>
        <v>WD</v>
      </c>
      <c r="BY132" s="87" t="str">
        <f t="shared" ca="1" si="236"/>
        <v xml:space="preserve"> </v>
      </c>
      <c r="BZ132" s="87" t="str">
        <f t="shared" ca="1" si="236"/>
        <v xml:space="preserve"> </v>
      </c>
      <c r="CA132" s="87" t="str">
        <f t="shared" ca="1" si="236"/>
        <v xml:space="preserve"> </v>
      </c>
      <c r="CB132" s="87" t="str">
        <f t="shared" ca="1" si="236"/>
        <v xml:space="preserve"> </v>
      </c>
      <c r="CC132" s="87" t="str">
        <f t="shared" ca="1" si="236"/>
        <v xml:space="preserve"> </v>
      </c>
      <c r="CD132" s="87" t="str">
        <f t="shared" si="236"/>
        <v>WD</v>
      </c>
      <c r="CE132" s="87" t="str">
        <f t="shared" si="236"/>
        <v>WD</v>
      </c>
      <c r="CF132" s="87" t="str">
        <f t="shared" ca="1" si="236"/>
        <v xml:space="preserve"> </v>
      </c>
      <c r="CG132" s="87" t="str">
        <f t="shared" ca="1" si="236"/>
        <v xml:space="preserve"> </v>
      </c>
      <c r="CH132" s="87" t="str">
        <f t="shared" ca="1" si="236"/>
        <v xml:space="preserve"> </v>
      </c>
      <c r="CI132" s="87" t="str">
        <f t="shared" ca="1" si="236"/>
        <v xml:space="preserve"> </v>
      </c>
      <c r="CJ132" s="87" t="str">
        <f t="shared" ca="1" si="236"/>
        <v xml:space="preserve"> </v>
      </c>
      <c r="CK132" s="87" t="str">
        <f t="shared" si="236"/>
        <v>WD</v>
      </c>
      <c r="CL132" s="87" t="str">
        <f t="shared" si="236"/>
        <v>WD</v>
      </c>
      <c r="CM132" s="87" t="str">
        <f t="shared" ca="1" si="236"/>
        <v xml:space="preserve"> </v>
      </c>
      <c r="CN132" s="87" t="str">
        <f t="shared" ca="1" si="236"/>
        <v xml:space="preserve"> </v>
      </c>
      <c r="CO132" s="87" t="str">
        <f t="shared" ca="1" si="236"/>
        <v xml:space="preserve"> </v>
      </c>
      <c r="CP132" s="87" t="str">
        <f t="shared" ca="1" si="236"/>
        <v xml:space="preserve"> </v>
      </c>
      <c r="CQ132" s="87" t="str">
        <f t="shared" ca="1" si="236"/>
        <v xml:space="preserve"> </v>
      </c>
      <c r="CR132" s="87" t="str">
        <f t="shared" si="236"/>
        <v>WD</v>
      </c>
      <c r="CS132" s="87" t="str">
        <f t="shared" si="236"/>
        <v>WD</v>
      </c>
      <c r="CT132" s="87" t="str">
        <f t="shared" ca="1" si="236"/>
        <v xml:space="preserve"> </v>
      </c>
      <c r="CU132" s="87" t="str">
        <f t="shared" ca="1" si="236"/>
        <v xml:space="preserve"> </v>
      </c>
      <c r="CV132" s="87" t="str">
        <f t="shared" ca="1" si="236"/>
        <v xml:space="preserve"> </v>
      </c>
      <c r="CW132" s="87" t="str">
        <f t="shared" ca="1" si="236"/>
        <v xml:space="preserve"> </v>
      </c>
      <c r="CX132" s="87" t="str">
        <f t="shared" ca="1" si="236"/>
        <v xml:space="preserve"> </v>
      </c>
      <c r="CY132" s="87" t="str">
        <f t="shared" si="236"/>
        <v>WD</v>
      </c>
      <c r="CZ132" s="87" t="str">
        <f t="shared" si="236"/>
        <v>WD</v>
      </c>
      <c r="DA132" s="87" t="str">
        <f t="shared" ref="DA132:DZ132" ca="1" si="237">IF($C$2=TRUE,IF($F$132="",IF(AND(OR($D$132&lt;=DA$8,$D$132&lt;DB$8),$E$132&gt;=DA$8),$H$132,IF(OR(WEEKDAY(DA$8)=1,WEEKDAY(DA$8)=7),"WD"," ")),IF(AND(OR($D$132&lt;=DA$8,$D$132&lt;DB$8),$F$132&gt;=DA$8),"C",IF(OR(WEEKDAY(DA$8)=1,WEEKDAY(DA$8)=7),"WD"," "))),IF(OR(WEEKDAY(DA$8)=1,WEEKDAY(DA$8)=7),"WD",IF($F$132="",IF(AND(OR($D$132&lt;=DA$8,$D$132&lt;DB$8),$E$132&gt;=DA$8),$H$132," "),IF(AND(OR($D$132&lt;=DA$8,$D$132&lt;DB$8),$F$132&gt;=DA$8),"C"," "))))</f>
        <v xml:space="preserve"> </v>
      </c>
      <c r="DB132" s="87" t="str">
        <f t="shared" ca="1" si="237"/>
        <v xml:space="preserve"> </v>
      </c>
      <c r="DC132" s="87" t="str">
        <f t="shared" ca="1" si="237"/>
        <v xml:space="preserve"> </v>
      </c>
      <c r="DD132" s="87" t="str">
        <f t="shared" ca="1" si="237"/>
        <v xml:space="preserve"> </v>
      </c>
      <c r="DE132" s="87" t="str">
        <f t="shared" ca="1" si="237"/>
        <v xml:space="preserve"> </v>
      </c>
      <c r="DF132" s="87" t="str">
        <f t="shared" si="237"/>
        <v>WD</v>
      </c>
      <c r="DG132" s="87" t="str">
        <f t="shared" si="237"/>
        <v>WD</v>
      </c>
      <c r="DH132" s="87" t="str">
        <f t="shared" ca="1" si="237"/>
        <v xml:space="preserve"> </v>
      </c>
      <c r="DI132" s="87" t="str">
        <f t="shared" ca="1" si="237"/>
        <v xml:space="preserve"> </v>
      </c>
      <c r="DJ132" s="87" t="str">
        <f t="shared" ca="1" si="237"/>
        <v xml:space="preserve"> </v>
      </c>
      <c r="DK132" s="87" t="str">
        <f t="shared" ca="1" si="237"/>
        <v xml:space="preserve"> </v>
      </c>
      <c r="DL132" s="87" t="str">
        <f t="shared" ca="1" si="237"/>
        <v xml:space="preserve"> </v>
      </c>
      <c r="DM132" s="87" t="str">
        <f t="shared" si="237"/>
        <v>WD</v>
      </c>
      <c r="DN132" s="87" t="str">
        <f t="shared" si="237"/>
        <v>WD</v>
      </c>
      <c r="DO132" s="87" t="str">
        <f t="shared" ca="1" si="237"/>
        <v xml:space="preserve"> </v>
      </c>
      <c r="DP132" s="87" t="str">
        <f t="shared" ca="1" si="237"/>
        <v xml:space="preserve"> </v>
      </c>
      <c r="DQ132" s="87" t="str">
        <f t="shared" ca="1" si="237"/>
        <v xml:space="preserve"> </v>
      </c>
      <c r="DR132" s="87" t="str">
        <f t="shared" ca="1" si="237"/>
        <v xml:space="preserve"> </v>
      </c>
      <c r="DS132" s="87" t="str">
        <f t="shared" ca="1" si="237"/>
        <v xml:space="preserve"> </v>
      </c>
      <c r="DT132" s="87" t="str">
        <f t="shared" si="237"/>
        <v>WD</v>
      </c>
      <c r="DU132" s="87" t="str">
        <f t="shared" si="237"/>
        <v>WD</v>
      </c>
      <c r="DV132" s="87" t="str">
        <f t="shared" ca="1" si="237"/>
        <v xml:space="preserve"> </v>
      </c>
      <c r="DW132" s="87" t="str">
        <f t="shared" ca="1" si="237"/>
        <v xml:space="preserve"> </v>
      </c>
      <c r="DX132" s="87" t="str">
        <f t="shared" ca="1" si="237"/>
        <v xml:space="preserve"> </v>
      </c>
      <c r="DY132" s="87" t="str">
        <f t="shared" ca="1" si="237"/>
        <v xml:space="preserve"> </v>
      </c>
      <c r="DZ132" s="87" t="str">
        <f t="shared" ca="1" si="237"/>
        <v xml:space="preserve"> </v>
      </c>
    </row>
    <row r="133" spans="1:130" s="74" customFormat="1" ht="1.2" customHeight="1" x14ac:dyDescent="0.3">
      <c r="A133" s="96"/>
      <c r="B133" s="96"/>
      <c r="C133" s="96"/>
      <c r="D133" s="97"/>
      <c r="E133" s="97"/>
      <c r="F133" s="97"/>
      <c r="G133" s="98" t="str">
        <f ca="1">IF(AND(G132 = 100%, G134 = 100%), "100%", " ")</f>
        <v xml:space="preserve"> </v>
      </c>
      <c r="H133" s="82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</row>
    <row r="134" spans="1:130" x14ac:dyDescent="0.3">
      <c r="A134" s="96" t="str">
        <f ca="1">IF(OFFSET(Actions!B1,63,0)  = "","", OFFSET(Actions!B1,63,0) )</f>
        <v/>
      </c>
      <c r="B134" s="96" t="str">
        <f ca="1">IF(OFFSET(Actions!H$1,63,0) = "","", OFFSET(Actions!H$1,63,0))</f>
        <v/>
      </c>
      <c r="C134" s="96" t="str">
        <f ca="1">IF(OFFSET(Actions!C1,63,0)  = "","", OFFSET(Actions!C1,63,0) )</f>
        <v/>
      </c>
      <c r="D134" s="97" t="str">
        <f ca="1">IF(OFFSET(Actions!I$1,63,0) = 0/1/1900,"",IFERROR(DATEVALUE(MID(OFFSET(Actions!I$1,63,0), 5,8 )), OFFSET(Actions!I$1,63,0)))</f>
        <v/>
      </c>
      <c r="E134" s="97" t="str">
        <f ca="1">IF(OFFSET(Actions!J$1,63,0) = 0/1/1900,"",IFERROR(DATEVALUE(MID(OFFSET(Actions!J$1,63,0), 5,8 )), OFFSET(Actions!J$1,63,0)))</f>
        <v/>
      </c>
      <c r="F134" s="97" t="str">
        <f ca="1">IF(OFFSET(Actions!K$1,63,0) = 0/1/1900,"",IFERROR(DATEVALUE(MID(OFFSET(Actions!K$1,63,0), 5,8 )), OFFSET(Actions!K$1,63,0)))</f>
        <v/>
      </c>
      <c r="G134" s="98" t="str">
        <f ca="1">IF(OFFSET(Actions!G1,63,0)  = "","", OFFSET(Actions!G1,63,0) )</f>
        <v/>
      </c>
      <c r="H134" s="82" t="str">
        <f ca="1">IF(OFFSET(Actions!E1,63,0)  = "","", OFFSET(Actions!E1,63,0) )</f>
        <v/>
      </c>
      <c r="I134" s="87" t="str">
        <f t="shared" ref="I134:AN134" ca="1" si="238">IF($C$2=TRUE,IF($F$134="",IF(AND(OR($D$134&lt;=I$8,$D$134&lt;J$8),$E$134&gt;=I$8),$H$134,IF(OR(WEEKDAY(I$8)=1,WEEKDAY(I$8)=7),"WD"," ")),IF(AND(OR($D$134&lt;=I$8,$D$134&lt;J$8),$F$134&gt;=I$8),"C",IF(OR(WEEKDAY(I$8)=1,WEEKDAY(I$8)=7),"WD"," "))),IF(OR(WEEKDAY(I$8)=1,WEEKDAY(I$8)=7),"WD",IF($F$134="",IF(AND(OR($D$134&lt;=I$8,$D$134&lt;J$8),$E$134&gt;=I$8),$H$134," "),IF(AND(OR($D$134&lt;=I$8,$D$134&lt;J$8),$F$134&gt;=I$8),"C"," "))))</f>
        <v xml:space="preserve"> </v>
      </c>
      <c r="J134" s="87" t="str">
        <f t="shared" ca="1" si="238"/>
        <v xml:space="preserve"> </v>
      </c>
      <c r="K134" s="87" t="str">
        <f t="shared" ca="1" si="238"/>
        <v xml:space="preserve"> </v>
      </c>
      <c r="L134" s="87" t="str">
        <f t="shared" si="238"/>
        <v>WD</v>
      </c>
      <c r="M134" s="87" t="str">
        <f t="shared" si="238"/>
        <v>WD</v>
      </c>
      <c r="N134" s="87" t="str">
        <f t="shared" ca="1" si="238"/>
        <v xml:space="preserve"> </v>
      </c>
      <c r="O134" s="87" t="str">
        <f t="shared" ca="1" si="238"/>
        <v xml:space="preserve"> </v>
      </c>
      <c r="P134" s="87" t="str">
        <f t="shared" ca="1" si="238"/>
        <v xml:space="preserve"> </v>
      </c>
      <c r="Q134" s="87" t="str">
        <f t="shared" ca="1" si="238"/>
        <v xml:space="preserve"> </v>
      </c>
      <c r="R134" s="87" t="str">
        <f t="shared" ca="1" si="238"/>
        <v xml:space="preserve"> </v>
      </c>
      <c r="S134" s="87" t="str">
        <f t="shared" si="238"/>
        <v>WD</v>
      </c>
      <c r="T134" s="87" t="str">
        <f t="shared" si="238"/>
        <v>WD</v>
      </c>
      <c r="U134" s="87" t="str">
        <f t="shared" ca="1" si="238"/>
        <v xml:space="preserve"> </v>
      </c>
      <c r="V134" s="87" t="str">
        <f t="shared" ca="1" si="238"/>
        <v xml:space="preserve"> </v>
      </c>
      <c r="W134" s="87" t="str">
        <f t="shared" ca="1" si="238"/>
        <v xml:space="preserve"> </v>
      </c>
      <c r="X134" s="87" t="str">
        <f t="shared" ca="1" si="238"/>
        <v xml:space="preserve"> </v>
      </c>
      <c r="Y134" s="87" t="str">
        <f t="shared" ca="1" si="238"/>
        <v xml:space="preserve"> </v>
      </c>
      <c r="Z134" s="87" t="str">
        <f t="shared" si="238"/>
        <v>WD</v>
      </c>
      <c r="AA134" s="87" t="str">
        <f t="shared" si="238"/>
        <v>WD</v>
      </c>
      <c r="AB134" s="87" t="str">
        <f t="shared" ca="1" si="238"/>
        <v xml:space="preserve"> </v>
      </c>
      <c r="AC134" s="87" t="str">
        <f t="shared" ca="1" si="238"/>
        <v xml:space="preserve"> </v>
      </c>
      <c r="AD134" s="87" t="str">
        <f t="shared" ca="1" si="238"/>
        <v xml:space="preserve"> </v>
      </c>
      <c r="AE134" s="87" t="str">
        <f t="shared" ca="1" si="238"/>
        <v xml:space="preserve"> </v>
      </c>
      <c r="AF134" s="87" t="str">
        <f t="shared" ca="1" si="238"/>
        <v xml:space="preserve"> </v>
      </c>
      <c r="AG134" s="87" t="str">
        <f t="shared" si="238"/>
        <v>WD</v>
      </c>
      <c r="AH134" s="87" t="str">
        <f t="shared" si="238"/>
        <v>WD</v>
      </c>
      <c r="AI134" s="87" t="str">
        <f t="shared" ca="1" si="238"/>
        <v xml:space="preserve"> </v>
      </c>
      <c r="AJ134" s="87" t="str">
        <f t="shared" ca="1" si="238"/>
        <v xml:space="preserve"> </v>
      </c>
      <c r="AK134" s="87" t="str">
        <f t="shared" ca="1" si="238"/>
        <v xml:space="preserve"> </v>
      </c>
      <c r="AL134" s="87" t="str">
        <f t="shared" ca="1" si="238"/>
        <v xml:space="preserve"> </v>
      </c>
      <c r="AM134" s="87" t="str">
        <f t="shared" ca="1" si="238"/>
        <v xml:space="preserve"> </v>
      </c>
      <c r="AN134" s="87" t="str">
        <f t="shared" si="238"/>
        <v>WD</v>
      </c>
      <c r="AO134" s="87" t="str">
        <f t="shared" ref="AO134:BT134" si="239">IF($C$2=TRUE,IF($F$134="",IF(AND(OR($D$134&lt;=AO$8,$D$134&lt;AP$8),$E$134&gt;=AO$8),$H$134,IF(OR(WEEKDAY(AO$8)=1,WEEKDAY(AO$8)=7),"WD"," ")),IF(AND(OR($D$134&lt;=AO$8,$D$134&lt;AP$8),$F$134&gt;=AO$8),"C",IF(OR(WEEKDAY(AO$8)=1,WEEKDAY(AO$8)=7),"WD"," "))),IF(OR(WEEKDAY(AO$8)=1,WEEKDAY(AO$8)=7),"WD",IF($F$134="",IF(AND(OR($D$134&lt;=AO$8,$D$134&lt;AP$8),$E$134&gt;=AO$8),$H$134," "),IF(AND(OR($D$134&lt;=AO$8,$D$134&lt;AP$8),$F$134&gt;=AO$8),"C"," "))))</f>
        <v>WD</v>
      </c>
      <c r="AP134" s="87" t="str">
        <f t="shared" ca="1" si="239"/>
        <v xml:space="preserve"> </v>
      </c>
      <c r="AQ134" s="87" t="str">
        <f t="shared" ca="1" si="239"/>
        <v xml:space="preserve"> </v>
      </c>
      <c r="AR134" s="87" t="str">
        <f t="shared" ca="1" si="239"/>
        <v xml:space="preserve"> </v>
      </c>
      <c r="AS134" s="87" t="str">
        <f t="shared" ca="1" si="239"/>
        <v xml:space="preserve"> </v>
      </c>
      <c r="AT134" s="87" t="str">
        <f t="shared" ca="1" si="239"/>
        <v xml:space="preserve"> </v>
      </c>
      <c r="AU134" s="87" t="str">
        <f t="shared" si="239"/>
        <v>WD</v>
      </c>
      <c r="AV134" s="87" t="str">
        <f t="shared" si="239"/>
        <v>WD</v>
      </c>
      <c r="AW134" s="87" t="str">
        <f t="shared" ca="1" si="239"/>
        <v xml:space="preserve"> </v>
      </c>
      <c r="AX134" s="87" t="str">
        <f t="shared" ca="1" si="239"/>
        <v xml:space="preserve"> </v>
      </c>
      <c r="AY134" s="87" t="str">
        <f t="shared" ca="1" si="239"/>
        <v xml:space="preserve"> </v>
      </c>
      <c r="AZ134" s="87" t="str">
        <f t="shared" ca="1" si="239"/>
        <v xml:space="preserve"> </v>
      </c>
      <c r="BA134" s="87" t="str">
        <f t="shared" ca="1" si="239"/>
        <v xml:space="preserve"> </v>
      </c>
      <c r="BB134" s="87" t="str">
        <f t="shared" si="239"/>
        <v>WD</v>
      </c>
      <c r="BC134" s="87" t="str">
        <f t="shared" si="239"/>
        <v>WD</v>
      </c>
      <c r="BD134" s="87" t="str">
        <f t="shared" ca="1" si="239"/>
        <v xml:space="preserve"> </v>
      </c>
      <c r="BE134" s="87" t="str">
        <f t="shared" ca="1" si="239"/>
        <v xml:space="preserve"> </v>
      </c>
      <c r="BF134" s="87" t="str">
        <f t="shared" ca="1" si="239"/>
        <v xml:space="preserve"> </v>
      </c>
      <c r="BG134" s="87" t="str">
        <f t="shared" ca="1" si="239"/>
        <v xml:space="preserve"> </v>
      </c>
      <c r="BH134" s="87" t="str">
        <f t="shared" ca="1" si="239"/>
        <v xml:space="preserve"> </v>
      </c>
      <c r="BI134" s="87" t="str">
        <f t="shared" si="239"/>
        <v>WD</v>
      </c>
      <c r="BJ134" s="87" t="str">
        <f t="shared" si="239"/>
        <v>WD</v>
      </c>
      <c r="BK134" s="87" t="str">
        <f t="shared" ca="1" si="239"/>
        <v xml:space="preserve"> </v>
      </c>
      <c r="BL134" s="87" t="str">
        <f t="shared" ca="1" si="239"/>
        <v xml:space="preserve"> </v>
      </c>
      <c r="BM134" s="87" t="str">
        <f t="shared" ca="1" si="239"/>
        <v xml:space="preserve"> </v>
      </c>
      <c r="BN134" s="87" t="str">
        <f t="shared" ca="1" si="239"/>
        <v xml:space="preserve"> </v>
      </c>
      <c r="BO134" s="87" t="str">
        <f t="shared" ca="1" si="239"/>
        <v xml:space="preserve"> </v>
      </c>
      <c r="BP134" s="87" t="str">
        <f t="shared" si="239"/>
        <v>WD</v>
      </c>
      <c r="BQ134" s="87" t="str">
        <f t="shared" si="239"/>
        <v>WD</v>
      </c>
      <c r="BR134" s="87" t="str">
        <f t="shared" ca="1" si="239"/>
        <v xml:space="preserve"> </v>
      </c>
      <c r="BS134" s="87" t="str">
        <f t="shared" ca="1" si="239"/>
        <v xml:space="preserve"> </v>
      </c>
      <c r="BT134" s="87" t="str">
        <f t="shared" ca="1" si="239"/>
        <v xml:space="preserve"> </v>
      </c>
      <c r="BU134" s="87" t="str">
        <f t="shared" ref="BU134:CZ134" ca="1" si="240">IF($C$2=TRUE,IF($F$134="",IF(AND(OR($D$134&lt;=BU$8,$D$134&lt;BV$8),$E$134&gt;=BU$8),$H$134,IF(OR(WEEKDAY(BU$8)=1,WEEKDAY(BU$8)=7),"WD"," ")),IF(AND(OR($D$134&lt;=BU$8,$D$134&lt;BV$8),$F$134&gt;=BU$8),"C",IF(OR(WEEKDAY(BU$8)=1,WEEKDAY(BU$8)=7),"WD"," "))),IF(OR(WEEKDAY(BU$8)=1,WEEKDAY(BU$8)=7),"WD",IF($F$134="",IF(AND(OR($D$134&lt;=BU$8,$D$134&lt;BV$8),$E$134&gt;=BU$8),$H$134," "),IF(AND(OR($D$134&lt;=BU$8,$D$134&lt;BV$8),$F$134&gt;=BU$8),"C"," "))))</f>
        <v xml:space="preserve"> </v>
      </c>
      <c r="BV134" s="87" t="str">
        <f t="shared" ca="1" si="240"/>
        <v xml:space="preserve"> </v>
      </c>
      <c r="BW134" s="87" t="str">
        <f t="shared" si="240"/>
        <v>WD</v>
      </c>
      <c r="BX134" s="87" t="str">
        <f t="shared" si="240"/>
        <v>WD</v>
      </c>
      <c r="BY134" s="87" t="str">
        <f t="shared" ca="1" si="240"/>
        <v xml:space="preserve"> </v>
      </c>
      <c r="BZ134" s="87" t="str">
        <f t="shared" ca="1" si="240"/>
        <v xml:space="preserve"> </v>
      </c>
      <c r="CA134" s="87" t="str">
        <f t="shared" ca="1" si="240"/>
        <v xml:space="preserve"> </v>
      </c>
      <c r="CB134" s="87" t="str">
        <f t="shared" ca="1" si="240"/>
        <v xml:space="preserve"> </v>
      </c>
      <c r="CC134" s="87" t="str">
        <f t="shared" ca="1" si="240"/>
        <v xml:space="preserve"> </v>
      </c>
      <c r="CD134" s="87" t="str">
        <f t="shared" si="240"/>
        <v>WD</v>
      </c>
      <c r="CE134" s="87" t="str">
        <f t="shared" si="240"/>
        <v>WD</v>
      </c>
      <c r="CF134" s="87" t="str">
        <f t="shared" ca="1" si="240"/>
        <v xml:space="preserve"> </v>
      </c>
      <c r="CG134" s="87" t="str">
        <f t="shared" ca="1" si="240"/>
        <v xml:space="preserve"> </v>
      </c>
      <c r="CH134" s="87" t="str">
        <f t="shared" ca="1" si="240"/>
        <v xml:space="preserve"> </v>
      </c>
      <c r="CI134" s="87" t="str">
        <f t="shared" ca="1" si="240"/>
        <v xml:space="preserve"> </v>
      </c>
      <c r="CJ134" s="87" t="str">
        <f t="shared" ca="1" si="240"/>
        <v xml:space="preserve"> </v>
      </c>
      <c r="CK134" s="87" t="str">
        <f t="shared" si="240"/>
        <v>WD</v>
      </c>
      <c r="CL134" s="87" t="str">
        <f t="shared" si="240"/>
        <v>WD</v>
      </c>
      <c r="CM134" s="87" t="str">
        <f t="shared" ca="1" si="240"/>
        <v xml:space="preserve"> </v>
      </c>
      <c r="CN134" s="87" t="str">
        <f t="shared" ca="1" si="240"/>
        <v xml:space="preserve"> </v>
      </c>
      <c r="CO134" s="87" t="str">
        <f t="shared" ca="1" si="240"/>
        <v xml:space="preserve"> </v>
      </c>
      <c r="CP134" s="87" t="str">
        <f t="shared" ca="1" si="240"/>
        <v xml:space="preserve"> </v>
      </c>
      <c r="CQ134" s="87" t="str">
        <f t="shared" ca="1" si="240"/>
        <v xml:space="preserve"> </v>
      </c>
      <c r="CR134" s="87" t="str">
        <f t="shared" si="240"/>
        <v>WD</v>
      </c>
      <c r="CS134" s="87" t="str">
        <f t="shared" si="240"/>
        <v>WD</v>
      </c>
      <c r="CT134" s="87" t="str">
        <f t="shared" ca="1" si="240"/>
        <v xml:space="preserve"> </v>
      </c>
      <c r="CU134" s="87" t="str">
        <f t="shared" ca="1" si="240"/>
        <v xml:space="preserve"> </v>
      </c>
      <c r="CV134" s="87" t="str">
        <f t="shared" ca="1" si="240"/>
        <v xml:space="preserve"> </v>
      </c>
      <c r="CW134" s="87" t="str">
        <f t="shared" ca="1" si="240"/>
        <v xml:space="preserve"> </v>
      </c>
      <c r="CX134" s="87" t="str">
        <f t="shared" ca="1" si="240"/>
        <v xml:space="preserve"> </v>
      </c>
      <c r="CY134" s="87" t="str">
        <f t="shared" si="240"/>
        <v>WD</v>
      </c>
      <c r="CZ134" s="87" t="str">
        <f t="shared" si="240"/>
        <v>WD</v>
      </c>
      <c r="DA134" s="87" t="str">
        <f t="shared" ref="DA134:DZ134" ca="1" si="241">IF($C$2=TRUE,IF($F$134="",IF(AND(OR($D$134&lt;=DA$8,$D$134&lt;DB$8),$E$134&gt;=DA$8),$H$134,IF(OR(WEEKDAY(DA$8)=1,WEEKDAY(DA$8)=7),"WD"," ")),IF(AND(OR($D$134&lt;=DA$8,$D$134&lt;DB$8),$F$134&gt;=DA$8),"C",IF(OR(WEEKDAY(DA$8)=1,WEEKDAY(DA$8)=7),"WD"," "))),IF(OR(WEEKDAY(DA$8)=1,WEEKDAY(DA$8)=7),"WD",IF($F$134="",IF(AND(OR($D$134&lt;=DA$8,$D$134&lt;DB$8),$E$134&gt;=DA$8),$H$134," "),IF(AND(OR($D$134&lt;=DA$8,$D$134&lt;DB$8),$F$134&gt;=DA$8),"C"," "))))</f>
        <v xml:space="preserve"> </v>
      </c>
      <c r="DB134" s="87" t="str">
        <f t="shared" ca="1" si="241"/>
        <v xml:space="preserve"> </v>
      </c>
      <c r="DC134" s="87" t="str">
        <f t="shared" ca="1" si="241"/>
        <v xml:space="preserve"> </v>
      </c>
      <c r="DD134" s="87" t="str">
        <f t="shared" ca="1" si="241"/>
        <v xml:space="preserve"> </v>
      </c>
      <c r="DE134" s="87" t="str">
        <f t="shared" ca="1" si="241"/>
        <v xml:space="preserve"> </v>
      </c>
      <c r="DF134" s="87" t="str">
        <f t="shared" si="241"/>
        <v>WD</v>
      </c>
      <c r="DG134" s="87" t="str">
        <f t="shared" si="241"/>
        <v>WD</v>
      </c>
      <c r="DH134" s="87" t="str">
        <f t="shared" ca="1" si="241"/>
        <v xml:space="preserve"> </v>
      </c>
      <c r="DI134" s="87" t="str">
        <f t="shared" ca="1" si="241"/>
        <v xml:space="preserve"> </v>
      </c>
      <c r="DJ134" s="87" t="str">
        <f t="shared" ca="1" si="241"/>
        <v xml:space="preserve"> </v>
      </c>
      <c r="DK134" s="87" t="str">
        <f t="shared" ca="1" si="241"/>
        <v xml:space="preserve"> </v>
      </c>
      <c r="DL134" s="87" t="str">
        <f t="shared" ca="1" si="241"/>
        <v xml:space="preserve"> </v>
      </c>
      <c r="DM134" s="87" t="str">
        <f t="shared" si="241"/>
        <v>WD</v>
      </c>
      <c r="DN134" s="87" t="str">
        <f t="shared" si="241"/>
        <v>WD</v>
      </c>
      <c r="DO134" s="87" t="str">
        <f t="shared" ca="1" si="241"/>
        <v xml:space="preserve"> </v>
      </c>
      <c r="DP134" s="87" t="str">
        <f t="shared" ca="1" si="241"/>
        <v xml:space="preserve"> </v>
      </c>
      <c r="DQ134" s="87" t="str">
        <f t="shared" ca="1" si="241"/>
        <v xml:space="preserve"> </v>
      </c>
      <c r="DR134" s="87" t="str">
        <f t="shared" ca="1" si="241"/>
        <v xml:space="preserve"> </v>
      </c>
      <c r="DS134" s="87" t="str">
        <f t="shared" ca="1" si="241"/>
        <v xml:space="preserve"> </v>
      </c>
      <c r="DT134" s="87" t="str">
        <f t="shared" si="241"/>
        <v>WD</v>
      </c>
      <c r="DU134" s="87" t="str">
        <f t="shared" si="241"/>
        <v>WD</v>
      </c>
      <c r="DV134" s="87" t="str">
        <f t="shared" ca="1" si="241"/>
        <v xml:space="preserve"> </v>
      </c>
      <c r="DW134" s="87" t="str">
        <f t="shared" ca="1" si="241"/>
        <v xml:space="preserve"> </v>
      </c>
      <c r="DX134" s="87" t="str">
        <f t="shared" ca="1" si="241"/>
        <v xml:space="preserve"> </v>
      </c>
      <c r="DY134" s="87" t="str">
        <f t="shared" ca="1" si="241"/>
        <v xml:space="preserve"> </v>
      </c>
      <c r="DZ134" s="87" t="str">
        <f t="shared" ca="1" si="241"/>
        <v xml:space="preserve"> </v>
      </c>
    </row>
    <row r="135" spans="1:130" s="74" customFormat="1" ht="1.2" customHeight="1" x14ac:dyDescent="0.3">
      <c r="A135" s="96"/>
      <c r="B135" s="96"/>
      <c r="C135" s="96"/>
      <c r="D135" s="97"/>
      <c r="E135" s="97"/>
      <c r="F135" s="97"/>
      <c r="G135" s="98" t="str">
        <f ca="1">IF(AND(G134 = 100%, G136 = 100%), "100%", " ")</f>
        <v xml:space="preserve"> </v>
      </c>
      <c r="H135" s="82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</row>
    <row r="136" spans="1:130" x14ac:dyDescent="0.3">
      <c r="A136" s="96" t="str">
        <f ca="1">IF(OFFSET(Actions!B1,64,0)  = "","", OFFSET(Actions!B1,64,0) )</f>
        <v/>
      </c>
      <c r="B136" s="96" t="str">
        <f ca="1">IF(OFFSET(Actions!H$1,64,0) = "","", OFFSET(Actions!H$1,64,0))</f>
        <v/>
      </c>
      <c r="C136" s="96" t="str">
        <f ca="1">IF(OFFSET(Actions!C1,64,0)  = "","", OFFSET(Actions!C1,64,0) )</f>
        <v/>
      </c>
      <c r="D136" s="97" t="str">
        <f ca="1">IF(OFFSET(Actions!I$1,64,0) = 0/1/1900,"",IFERROR(DATEVALUE(MID(OFFSET(Actions!I$1,64,0), 5,8 )), OFFSET(Actions!I$1,64,0)))</f>
        <v/>
      </c>
      <c r="E136" s="97" t="str">
        <f ca="1">IF(OFFSET(Actions!J$1,64,0) = 0/1/1900,"",IFERROR(DATEVALUE(MID(OFFSET(Actions!J$1,64,0), 5,8 )), OFFSET(Actions!J$1,64,0)))</f>
        <v/>
      </c>
      <c r="F136" s="97" t="str">
        <f ca="1">IF(OFFSET(Actions!K$1,64,0) = 0/1/1900,"",IFERROR(DATEVALUE(MID(OFFSET(Actions!K$1,64,0), 5,8 )), OFFSET(Actions!K$1,64,0)))</f>
        <v/>
      </c>
      <c r="G136" s="98" t="str">
        <f ca="1">IF(OFFSET(Actions!G1,64,0)  = "","", OFFSET(Actions!G1,64,0) )</f>
        <v/>
      </c>
      <c r="H136" s="82" t="str">
        <f ca="1">IF(OFFSET(Actions!E1,64,0)  = "","", OFFSET(Actions!E1,64,0) )</f>
        <v/>
      </c>
      <c r="I136" s="87" t="str">
        <f t="shared" ref="I136:AN136" ca="1" si="242">IF($C$2=TRUE,IF($F$136="",IF(AND(OR($D$136&lt;=I$8,$D$136&lt;J$8),$E$136&gt;=I$8),$H$136,IF(OR(WEEKDAY(I$8)=1,WEEKDAY(I$8)=7),"WD"," ")),IF(AND(OR($D$136&lt;=I$8,$D$136&lt;J$8),$F$136&gt;=I$8),"C",IF(OR(WEEKDAY(I$8)=1,WEEKDAY(I$8)=7),"WD"," "))),IF(OR(WEEKDAY(I$8)=1,WEEKDAY(I$8)=7),"WD",IF($F$136="",IF(AND(OR($D$136&lt;=I$8,$D$136&lt;J$8),$E$136&gt;=I$8),$H$136," "),IF(AND(OR($D$136&lt;=I$8,$D$136&lt;J$8),$F$136&gt;=I$8),"C"," "))))</f>
        <v xml:space="preserve"> </v>
      </c>
      <c r="J136" s="87" t="str">
        <f t="shared" ca="1" si="242"/>
        <v xml:space="preserve"> </v>
      </c>
      <c r="K136" s="87" t="str">
        <f t="shared" ca="1" si="242"/>
        <v xml:space="preserve"> </v>
      </c>
      <c r="L136" s="87" t="str">
        <f t="shared" si="242"/>
        <v>WD</v>
      </c>
      <c r="M136" s="87" t="str">
        <f t="shared" si="242"/>
        <v>WD</v>
      </c>
      <c r="N136" s="87" t="str">
        <f t="shared" ca="1" si="242"/>
        <v xml:space="preserve"> </v>
      </c>
      <c r="O136" s="87" t="str">
        <f t="shared" ca="1" si="242"/>
        <v xml:space="preserve"> </v>
      </c>
      <c r="P136" s="87" t="str">
        <f t="shared" ca="1" si="242"/>
        <v xml:space="preserve"> </v>
      </c>
      <c r="Q136" s="87" t="str">
        <f t="shared" ca="1" si="242"/>
        <v xml:space="preserve"> </v>
      </c>
      <c r="R136" s="87" t="str">
        <f t="shared" ca="1" si="242"/>
        <v xml:space="preserve"> </v>
      </c>
      <c r="S136" s="87" t="str">
        <f t="shared" si="242"/>
        <v>WD</v>
      </c>
      <c r="T136" s="87" t="str">
        <f t="shared" si="242"/>
        <v>WD</v>
      </c>
      <c r="U136" s="87" t="str">
        <f t="shared" ca="1" si="242"/>
        <v xml:space="preserve"> </v>
      </c>
      <c r="V136" s="87" t="str">
        <f t="shared" ca="1" si="242"/>
        <v xml:space="preserve"> </v>
      </c>
      <c r="W136" s="87" t="str">
        <f t="shared" ca="1" si="242"/>
        <v xml:space="preserve"> </v>
      </c>
      <c r="X136" s="87" t="str">
        <f t="shared" ca="1" si="242"/>
        <v xml:space="preserve"> </v>
      </c>
      <c r="Y136" s="87" t="str">
        <f t="shared" ca="1" si="242"/>
        <v xml:space="preserve"> </v>
      </c>
      <c r="Z136" s="87" t="str">
        <f t="shared" si="242"/>
        <v>WD</v>
      </c>
      <c r="AA136" s="87" t="str">
        <f t="shared" si="242"/>
        <v>WD</v>
      </c>
      <c r="AB136" s="87" t="str">
        <f t="shared" ca="1" si="242"/>
        <v xml:space="preserve"> </v>
      </c>
      <c r="AC136" s="87" t="str">
        <f t="shared" ca="1" si="242"/>
        <v xml:space="preserve"> </v>
      </c>
      <c r="AD136" s="87" t="str">
        <f t="shared" ca="1" si="242"/>
        <v xml:space="preserve"> </v>
      </c>
      <c r="AE136" s="87" t="str">
        <f t="shared" ca="1" si="242"/>
        <v xml:space="preserve"> </v>
      </c>
      <c r="AF136" s="87" t="str">
        <f t="shared" ca="1" si="242"/>
        <v xml:space="preserve"> </v>
      </c>
      <c r="AG136" s="87" t="str">
        <f t="shared" si="242"/>
        <v>WD</v>
      </c>
      <c r="AH136" s="87" t="str">
        <f t="shared" si="242"/>
        <v>WD</v>
      </c>
      <c r="AI136" s="87" t="str">
        <f t="shared" ca="1" si="242"/>
        <v xml:space="preserve"> </v>
      </c>
      <c r="AJ136" s="87" t="str">
        <f t="shared" ca="1" si="242"/>
        <v xml:space="preserve"> </v>
      </c>
      <c r="AK136" s="87" t="str">
        <f t="shared" ca="1" si="242"/>
        <v xml:space="preserve"> </v>
      </c>
      <c r="AL136" s="87" t="str">
        <f t="shared" ca="1" si="242"/>
        <v xml:space="preserve"> </v>
      </c>
      <c r="AM136" s="87" t="str">
        <f t="shared" ca="1" si="242"/>
        <v xml:space="preserve"> </v>
      </c>
      <c r="AN136" s="87" t="str">
        <f t="shared" si="242"/>
        <v>WD</v>
      </c>
      <c r="AO136" s="87" t="str">
        <f t="shared" ref="AO136:BT136" si="243">IF($C$2=TRUE,IF($F$136="",IF(AND(OR($D$136&lt;=AO$8,$D$136&lt;AP$8),$E$136&gt;=AO$8),$H$136,IF(OR(WEEKDAY(AO$8)=1,WEEKDAY(AO$8)=7),"WD"," ")),IF(AND(OR($D$136&lt;=AO$8,$D$136&lt;AP$8),$F$136&gt;=AO$8),"C",IF(OR(WEEKDAY(AO$8)=1,WEEKDAY(AO$8)=7),"WD"," "))),IF(OR(WEEKDAY(AO$8)=1,WEEKDAY(AO$8)=7),"WD",IF($F$136="",IF(AND(OR($D$136&lt;=AO$8,$D$136&lt;AP$8),$E$136&gt;=AO$8),$H$136," "),IF(AND(OR($D$136&lt;=AO$8,$D$136&lt;AP$8),$F$136&gt;=AO$8),"C"," "))))</f>
        <v>WD</v>
      </c>
      <c r="AP136" s="87" t="str">
        <f t="shared" ca="1" si="243"/>
        <v xml:space="preserve"> </v>
      </c>
      <c r="AQ136" s="87" t="str">
        <f t="shared" ca="1" si="243"/>
        <v xml:space="preserve"> </v>
      </c>
      <c r="AR136" s="87" t="str">
        <f t="shared" ca="1" si="243"/>
        <v xml:space="preserve"> </v>
      </c>
      <c r="AS136" s="87" t="str">
        <f t="shared" ca="1" si="243"/>
        <v xml:space="preserve"> </v>
      </c>
      <c r="AT136" s="87" t="str">
        <f t="shared" ca="1" si="243"/>
        <v xml:space="preserve"> </v>
      </c>
      <c r="AU136" s="87" t="str">
        <f t="shared" si="243"/>
        <v>WD</v>
      </c>
      <c r="AV136" s="87" t="str">
        <f t="shared" si="243"/>
        <v>WD</v>
      </c>
      <c r="AW136" s="87" t="str">
        <f t="shared" ca="1" si="243"/>
        <v xml:space="preserve"> </v>
      </c>
      <c r="AX136" s="87" t="str">
        <f t="shared" ca="1" si="243"/>
        <v xml:space="preserve"> </v>
      </c>
      <c r="AY136" s="87" t="str">
        <f t="shared" ca="1" si="243"/>
        <v xml:space="preserve"> </v>
      </c>
      <c r="AZ136" s="87" t="str">
        <f t="shared" ca="1" si="243"/>
        <v xml:space="preserve"> </v>
      </c>
      <c r="BA136" s="87" t="str">
        <f t="shared" ca="1" si="243"/>
        <v xml:space="preserve"> </v>
      </c>
      <c r="BB136" s="87" t="str">
        <f t="shared" si="243"/>
        <v>WD</v>
      </c>
      <c r="BC136" s="87" t="str">
        <f t="shared" si="243"/>
        <v>WD</v>
      </c>
      <c r="BD136" s="87" t="str">
        <f t="shared" ca="1" si="243"/>
        <v xml:space="preserve"> </v>
      </c>
      <c r="BE136" s="87" t="str">
        <f t="shared" ca="1" si="243"/>
        <v xml:space="preserve"> </v>
      </c>
      <c r="BF136" s="87" t="str">
        <f t="shared" ca="1" si="243"/>
        <v xml:space="preserve"> </v>
      </c>
      <c r="BG136" s="87" t="str">
        <f t="shared" ca="1" si="243"/>
        <v xml:space="preserve"> </v>
      </c>
      <c r="BH136" s="87" t="str">
        <f t="shared" ca="1" si="243"/>
        <v xml:space="preserve"> </v>
      </c>
      <c r="BI136" s="87" t="str">
        <f t="shared" si="243"/>
        <v>WD</v>
      </c>
      <c r="BJ136" s="87" t="str">
        <f t="shared" si="243"/>
        <v>WD</v>
      </c>
      <c r="BK136" s="87" t="str">
        <f t="shared" ca="1" si="243"/>
        <v xml:space="preserve"> </v>
      </c>
      <c r="BL136" s="87" t="str">
        <f t="shared" ca="1" si="243"/>
        <v xml:space="preserve"> </v>
      </c>
      <c r="BM136" s="87" t="str">
        <f t="shared" ca="1" si="243"/>
        <v xml:space="preserve"> </v>
      </c>
      <c r="BN136" s="87" t="str">
        <f t="shared" ca="1" si="243"/>
        <v xml:space="preserve"> </v>
      </c>
      <c r="BO136" s="87" t="str">
        <f t="shared" ca="1" si="243"/>
        <v xml:space="preserve"> </v>
      </c>
      <c r="BP136" s="87" t="str">
        <f t="shared" si="243"/>
        <v>WD</v>
      </c>
      <c r="BQ136" s="87" t="str">
        <f t="shared" si="243"/>
        <v>WD</v>
      </c>
      <c r="BR136" s="87" t="str">
        <f t="shared" ca="1" si="243"/>
        <v xml:space="preserve"> </v>
      </c>
      <c r="BS136" s="87" t="str">
        <f t="shared" ca="1" si="243"/>
        <v xml:space="preserve"> </v>
      </c>
      <c r="BT136" s="87" t="str">
        <f t="shared" ca="1" si="243"/>
        <v xml:space="preserve"> </v>
      </c>
      <c r="BU136" s="87" t="str">
        <f t="shared" ref="BU136:CZ136" ca="1" si="244">IF($C$2=TRUE,IF($F$136="",IF(AND(OR($D$136&lt;=BU$8,$D$136&lt;BV$8),$E$136&gt;=BU$8),$H$136,IF(OR(WEEKDAY(BU$8)=1,WEEKDAY(BU$8)=7),"WD"," ")),IF(AND(OR($D$136&lt;=BU$8,$D$136&lt;BV$8),$F$136&gt;=BU$8),"C",IF(OR(WEEKDAY(BU$8)=1,WEEKDAY(BU$8)=7),"WD"," "))),IF(OR(WEEKDAY(BU$8)=1,WEEKDAY(BU$8)=7),"WD",IF($F$136="",IF(AND(OR($D$136&lt;=BU$8,$D$136&lt;BV$8),$E$136&gt;=BU$8),$H$136," "),IF(AND(OR($D$136&lt;=BU$8,$D$136&lt;BV$8),$F$136&gt;=BU$8),"C"," "))))</f>
        <v xml:space="preserve"> </v>
      </c>
      <c r="BV136" s="87" t="str">
        <f t="shared" ca="1" si="244"/>
        <v xml:space="preserve"> </v>
      </c>
      <c r="BW136" s="87" t="str">
        <f t="shared" si="244"/>
        <v>WD</v>
      </c>
      <c r="BX136" s="87" t="str">
        <f t="shared" si="244"/>
        <v>WD</v>
      </c>
      <c r="BY136" s="87" t="str">
        <f t="shared" ca="1" si="244"/>
        <v xml:space="preserve"> </v>
      </c>
      <c r="BZ136" s="87" t="str">
        <f t="shared" ca="1" si="244"/>
        <v xml:space="preserve"> </v>
      </c>
      <c r="CA136" s="87" t="str">
        <f t="shared" ca="1" si="244"/>
        <v xml:space="preserve"> </v>
      </c>
      <c r="CB136" s="87" t="str">
        <f t="shared" ca="1" si="244"/>
        <v xml:space="preserve"> </v>
      </c>
      <c r="CC136" s="87" t="str">
        <f t="shared" ca="1" si="244"/>
        <v xml:space="preserve"> </v>
      </c>
      <c r="CD136" s="87" t="str">
        <f t="shared" si="244"/>
        <v>WD</v>
      </c>
      <c r="CE136" s="87" t="str">
        <f t="shared" si="244"/>
        <v>WD</v>
      </c>
      <c r="CF136" s="87" t="str">
        <f t="shared" ca="1" si="244"/>
        <v xml:space="preserve"> </v>
      </c>
      <c r="CG136" s="87" t="str">
        <f t="shared" ca="1" si="244"/>
        <v xml:space="preserve"> </v>
      </c>
      <c r="CH136" s="87" t="str">
        <f t="shared" ca="1" si="244"/>
        <v xml:space="preserve"> </v>
      </c>
      <c r="CI136" s="87" t="str">
        <f t="shared" ca="1" si="244"/>
        <v xml:space="preserve"> </v>
      </c>
      <c r="CJ136" s="87" t="str">
        <f t="shared" ca="1" si="244"/>
        <v xml:space="preserve"> </v>
      </c>
      <c r="CK136" s="87" t="str">
        <f t="shared" si="244"/>
        <v>WD</v>
      </c>
      <c r="CL136" s="87" t="str">
        <f t="shared" si="244"/>
        <v>WD</v>
      </c>
      <c r="CM136" s="87" t="str">
        <f t="shared" ca="1" si="244"/>
        <v xml:space="preserve"> </v>
      </c>
      <c r="CN136" s="87" t="str">
        <f t="shared" ca="1" si="244"/>
        <v xml:space="preserve"> </v>
      </c>
      <c r="CO136" s="87" t="str">
        <f t="shared" ca="1" si="244"/>
        <v xml:space="preserve"> </v>
      </c>
      <c r="CP136" s="87" t="str">
        <f t="shared" ca="1" si="244"/>
        <v xml:space="preserve"> </v>
      </c>
      <c r="CQ136" s="87" t="str">
        <f t="shared" ca="1" si="244"/>
        <v xml:space="preserve"> </v>
      </c>
      <c r="CR136" s="87" t="str">
        <f t="shared" si="244"/>
        <v>WD</v>
      </c>
      <c r="CS136" s="87" t="str">
        <f t="shared" si="244"/>
        <v>WD</v>
      </c>
      <c r="CT136" s="87" t="str">
        <f t="shared" ca="1" si="244"/>
        <v xml:space="preserve"> </v>
      </c>
      <c r="CU136" s="87" t="str">
        <f t="shared" ca="1" si="244"/>
        <v xml:space="preserve"> </v>
      </c>
      <c r="CV136" s="87" t="str">
        <f t="shared" ca="1" si="244"/>
        <v xml:space="preserve"> </v>
      </c>
      <c r="CW136" s="87" t="str">
        <f t="shared" ca="1" si="244"/>
        <v xml:space="preserve"> </v>
      </c>
      <c r="CX136" s="87" t="str">
        <f t="shared" ca="1" si="244"/>
        <v xml:space="preserve"> </v>
      </c>
      <c r="CY136" s="87" t="str">
        <f t="shared" si="244"/>
        <v>WD</v>
      </c>
      <c r="CZ136" s="87" t="str">
        <f t="shared" si="244"/>
        <v>WD</v>
      </c>
      <c r="DA136" s="87" t="str">
        <f t="shared" ref="DA136:DZ136" ca="1" si="245">IF($C$2=TRUE,IF($F$136="",IF(AND(OR($D$136&lt;=DA$8,$D$136&lt;DB$8),$E$136&gt;=DA$8),$H$136,IF(OR(WEEKDAY(DA$8)=1,WEEKDAY(DA$8)=7),"WD"," ")),IF(AND(OR($D$136&lt;=DA$8,$D$136&lt;DB$8),$F$136&gt;=DA$8),"C",IF(OR(WEEKDAY(DA$8)=1,WEEKDAY(DA$8)=7),"WD"," "))),IF(OR(WEEKDAY(DA$8)=1,WEEKDAY(DA$8)=7),"WD",IF($F$136="",IF(AND(OR($D$136&lt;=DA$8,$D$136&lt;DB$8),$E$136&gt;=DA$8),$H$136," "),IF(AND(OR($D$136&lt;=DA$8,$D$136&lt;DB$8),$F$136&gt;=DA$8),"C"," "))))</f>
        <v xml:space="preserve"> </v>
      </c>
      <c r="DB136" s="87" t="str">
        <f t="shared" ca="1" si="245"/>
        <v xml:space="preserve"> </v>
      </c>
      <c r="DC136" s="87" t="str">
        <f t="shared" ca="1" si="245"/>
        <v xml:space="preserve"> </v>
      </c>
      <c r="DD136" s="87" t="str">
        <f t="shared" ca="1" si="245"/>
        <v xml:space="preserve"> </v>
      </c>
      <c r="DE136" s="87" t="str">
        <f t="shared" ca="1" si="245"/>
        <v xml:space="preserve"> </v>
      </c>
      <c r="DF136" s="87" t="str">
        <f t="shared" si="245"/>
        <v>WD</v>
      </c>
      <c r="DG136" s="87" t="str">
        <f t="shared" si="245"/>
        <v>WD</v>
      </c>
      <c r="DH136" s="87" t="str">
        <f t="shared" ca="1" si="245"/>
        <v xml:space="preserve"> </v>
      </c>
      <c r="DI136" s="87" t="str">
        <f t="shared" ca="1" si="245"/>
        <v xml:space="preserve"> </v>
      </c>
      <c r="DJ136" s="87" t="str">
        <f t="shared" ca="1" si="245"/>
        <v xml:space="preserve"> </v>
      </c>
      <c r="DK136" s="87" t="str">
        <f t="shared" ca="1" si="245"/>
        <v xml:space="preserve"> </v>
      </c>
      <c r="DL136" s="87" t="str">
        <f t="shared" ca="1" si="245"/>
        <v xml:space="preserve"> </v>
      </c>
      <c r="DM136" s="87" t="str">
        <f t="shared" si="245"/>
        <v>WD</v>
      </c>
      <c r="DN136" s="87" t="str">
        <f t="shared" si="245"/>
        <v>WD</v>
      </c>
      <c r="DO136" s="87" t="str">
        <f t="shared" ca="1" si="245"/>
        <v xml:space="preserve"> </v>
      </c>
      <c r="DP136" s="87" t="str">
        <f t="shared" ca="1" si="245"/>
        <v xml:space="preserve"> </v>
      </c>
      <c r="DQ136" s="87" t="str">
        <f t="shared" ca="1" si="245"/>
        <v xml:space="preserve"> </v>
      </c>
      <c r="DR136" s="87" t="str">
        <f t="shared" ca="1" si="245"/>
        <v xml:space="preserve"> </v>
      </c>
      <c r="DS136" s="87" t="str">
        <f t="shared" ca="1" si="245"/>
        <v xml:space="preserve"> </v>
      </c>
      <c r="DT136" s="87" t="str">
        <f t="shared" si="245"/>
        <v>WD</v>
      </c>
      <c r="DU136" s="87" t="str">
        <f t="shared" si="245"/>
        <v>WD</v>
      </c>
      <c r="DV136" s="87" t="str">
        <f t="shared" ca="1" si="245"/>
        <v xml:space="preserve"> </v>
      </c>
      <c r="DW136" s="87" t="str">
        <f t="shared" ca="1" si="245"/>
        <v xml:space="preserve"> </v>
      </c>
      <c r="DX136" s="87" t="str">
        <f t="shared" ca="1" si="245"/>
        <v xml:space="preserve"> </v>
      </c>
      <c r="DY136" s="87" t="str">
        <f t="shared" ca="1" si="245"/>
        <v xml:space="preserve"> </v>
      </c>
      <c r="DZ136" s="87" t="str">
        <f t="shared" ca="1" si="245"/>
        <v xml:space="preserve"> </v>
      </c>
    </row>
    <row r="137" spans="1:130" s="74" customFormat="1" ht="1.2" customHeight="1" x14ac:dyDescent="0.3">
      <c r="A137" s="96"/>
      <c r="B137" s="96"/>
      <c r="C137" s="96"/>
      <c r="D137" s="97"/>
      <c r="E137" s="97"/>
      <c r="F137" s="97"/>
      <c r="G137" s="98" t="str">
        <f ca="1">IF(AND(G136 = 100%, G138 = 100%), "100%", " ")</f>
        <v xml:space="preserve"> </v>
      </c>
      <c r="H137" s="82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</row>
    <row r="138" spans="1:130" x14ac:dyDescent="0.3">
      <c r="A138" s="96" t="str">
        <f ca="1">IF(OFFSET(Actions!B1,65,0)  = "","", OFFSET(Actions!B1,65,0) )</f>
        <v/>
      </c>
      <c r="B138" s="96" t="str">
        <f ca="1">IF(OFFSET(Actions!H$1,65,0) = "","", OFFSET(Actions!H$1,65,0))</f>
        <v/>
      </c>
      <c r="C138" s="96" t="str">
        <f ca="1">IF(OFFSET(Actions!C1,65,0)  = "","", OFFSET(Actions!C1,65,0) )</f>
        <v/>
      </c>
      <c r="D138" s="97" t="str">
        <f ca="1">IF(OFFSET(Actions!I$1,65,0) = 0/1/1900,"",IFERROR(DATEVALUE(MID(OFFSET(Actions!I$1,65,0), 5,8 )), OFFSET(Actions!I$1,65,0)))</f>
        <v/>
      </c>
      <c r="E138" s="97" t="str">
        <f ca="1">IF(OFFSET(Actions!J$1,65,0) = 0/1/1900,"",IFERROR(DATEVALUE(MID(OFFSET(Actions!J$1,65,0), 5,8 )), OFFSET(Actions!J$1,65,0)))</f>
        <v/>
      </c>
      <c r="F138" s="97" t="str">
        <f ca="1">IF(OFFSET(Actions!K$1,65,0) = 0/1/1900,"",IFERROR(DATEVALUE(MID(OFFSET(Actions!K$1,65,0), 5,8 )), OFFSET(Actions!K$1,65,0)))</f>
        <v/>
      </c>
      <c r="G138" s="98" t="str">
        <f ca="1">IF(OFFSET(Actions!G1,65,0)  = "","", OFFSET(Actions!G1,65,0) )</f>
        <v/>
      </c>
      <c r="H138" s="82" t="str">
        <f ca="1">IF(OFFSET(Actions!E1,65,0)  = "","", OFFSET(Actions!E1,65,0) )</f>
        <v/>
      </c>
      <c r="I138" s="87" t="str">
        <f t="shared" ref="I138:AN138" ca="1" si="246">IF($C$2=TRUE,IF($F$138="",IF(AND(OR($D$138&lt;=I$8,$D$138&lt;J$8),$E$138&gt;=I$8),$H$138,IF(OR(WEEKDAY(I$8)=1,WEEKDAY(I$8)=7),"WD"," ")),IF(AND(OR($D$138&lt;=I$8,$D$138&lt;J$8),$F$138&gt;=I$8),"C",IF(OR(WEEKDAY(I$8)=1,WEEKDAY(I$8)=7),"WD"," "))),IF(OR(WEEKDAY(I$8)=1,WEEKDAY(I$8)=7),"WD",IF($F$138="",IF(AND(OR($D$138&lt;=I$8,$D$138&lt;J$8),$E$138&gt;=I$8),$H$138," "),IF(AND(OR($D$138&lt;=I$8,$D$138&lt;J$8),$F$138&gt;=I$8),"C"," "))))</f>
        <v xml:space="preserve"> </v>
      </c>
      <c r="J138" s="87" t="str">
        <f t="shared" ca="1" si="246"/>
        <v xml:space="preserve"> </v>
      </c>
      <c r="K138" s="87" t="str">
        <f t="shared" ca="1" si="246"/>
        <v xml:space="preserve"> </v>
      </c>
      <c r="L138" s="87" t="str">
        <f t="shared" si="246"/>
        <v>WD</v>
      </c>
      <c r="M138" s="87" t="str">
        <f t="shared" si="246"/>
        <v>WD</v>
      </c>
      <c r="N138" s="87" t="str">
        <f t="shared" ca="1" si="246"/>
        <v xml:space="preserve"> </v>
      </c>
      <c r="O138" s="87" t="str">
        <f t="shared" ca="1" si="246"/>
        <v xml:space="preserve"> </v>
      </c>
      <c r="P138" s="87" t="str">
        <f t="shared" ca="1" si="246"/>
        <v xml:space="preserve"> </v>
      </c>
      <c r="Q138" s="87" t="str">
        <f t="shared" ca="1" si="246"/>
        <v xml:space="preserve"> </v>
      </c>
      <c r="R138" s="87" t="str">
        <f t="shared" ca="1" si="246"/>
        <v xml:space="preserve"> </v>
      </c>
      <c r="S138" s="87" t="str">
        <f t="shared" si="246"/>
        <v>WD</v>
      </c>
      <c r="T138" s="87" t="str">
        <f t="shared" si="246"/>
        <v>WD</v>
      </c>
      <c r="U138" s="87" t="str">
        <f t="shared" ca="1" si="246"/>
        <v xml:space="preserve"> </v>
      </c>
      <c r="V138" s="87" t="str">
        <f t="shared" ca="1" si="246"/>
        <v xml:space="preserve"> </v>
      </c>
      <c r="W138" s="87" t="str">
        <f t="shared" ca="1" si="246"/>
        <v xml:space="preserve"> </v>
      </c>
      <c r="X138" s="87" t="str">
        <f t="shared" ca="1" si="246"/>
        <v xml:space="preserve"> </v>
      </c>
      <c r="Y138" s="87" t="str">
        <f t="shared" ca="1" si="246"/>
        <v xml:space="preserve"> </v>
      </c>
      <c r="Z138" s="87" t="str">
        <f t="shared" si="246"/>
        <v>WD</v>
      </c>
      <c r="AA138" s="87" t="str">
        <f t="shared" si="246"/>
        <v>WD</v>
      </c>
      <c r="AB138" s="87" t="str">
        <f t="shared" ca="1" si="246"/>
        <v xml:space="preserve"> </v>
      </c>
      <c r="AC138" s="87" t="str">
        <f t="shared" ca="1" si="246"/>
        <v xml:space="preserve"> </v>
      </c>
      <c r="AD138" s="87" t="str">
        <f t="shared" ca="1" si="246"/>
        <v xml:space="preserve"> </v>
      </c>
      <c r="AE138" s="87" t="str">
        <f t="shared" ca="1" si="246"/>
        <v xml:space="preserve"> </v>
      </c>
      <c r="AF138" s="87" t="str">
        <f t="shared" ca="1" si="246"/>
        <v xml:space="preserve"> </v>
      </c>
      <c r="AG138" s="87" t="str">
        <f t="shared" si="246"/>
        <v>WD</v>
      </c>
      <c r="AH138" s="87" t="str">
        <f t="shared" si="246"/>
        <v>WD</v>
      </c>
      <c r="AI138" s="87" t="str">
        <f t="shared" ca="1" si="246"/>
        <v xml:space="preserve"> </v>
      </c>
      <c r="AJ138" s="87" t="str">
        <f t="shared" ca="1" si="246"/>
        <v xml:space="preserve"> </v>
      </c>
      <c r="AK138" s="87" t="str">
        <f t="shared" ca="1" si="246"/>
        <v xml:space="preserve"> </v>
      </c>
      <c r="AL138" s="87" t="str">
        <f t="shared" ca="1" si="246"/>
        <v xml:space="preserve"> </v>
      </c>
      <c r="AM138" s="87" t="str">
        <f t="shared" ca="1" si="246"/>
        <v xml:space="preserve"> </v>
      </c>
      <c r="AN138" s="87" t="str">
        <f t="shared" si="246"/>
        <v>WD</v>
      </c>
      <c r="AO138" s="87" t="str">
        <f t="shared" ref="AO138:BT138" si="247">IF($C$2=TRUE,IF($F$138="",IF(AND(OR($D$138&lt;=AO$8,$D$138&lt;AP$8),$E$138&gt;=AO$8),$H$138,IF(OR(WEEKDAY(AO$8)=1,WEEKDAY(AO$8)=7),"WD"," ")),IF(AND(OR($D$138&lt;=AO$8,$D$138&lt;AP$8),$F$138&gt;=AO$8),"C",IF(OR(WEEKDAY(AO$8)=1,WEEKDAY(AO$8)=7),"WD"," "))),IF(OR(WEEKDAY(AO$8)=1,WEEKDAY(AO$8)=7),"WD",IF($F$138="",IF(AND(OR($D$138&lt;=AO$8,$D$138&lt;AP$8),$E$138&gt;=AO$8),$H$138," "),IF(AND(OR($D$138&lt;=AO$8,$D$138&lt;AP$8),$F$138&gt;=AO$8),"C"," "))))</f>
        <v>WD</v>
      </c>
      <c r="AP138" s="87" t="str">
        <f t="shared" ca="1" si="247"/>
        <v xml:space="preserve"> </v>
      </c>
      <c r="AQ138" s="87" t="str">
        <f t="shared" ca="1" si="247"/>
        <v xml:space="preserve"> </v>
      </c>
      <c r="AR138" s="87" t="str">
        <f t="shared" ca="1" si="247"/>
        <v xml:space="preserve"> </v>
      </c>
      <c r="AS138" s="87" t="str">
        <f t="shared" ca="1" si="247"/>
        <v xml:space="preserve"> </v>
      </c>
      <c r="AT138" s="87" t="str">
        <f t="shared" ca="1" si="247"/>
        <v xml:space="preserve"> </v>
      </c>
      <c r="AU138" s="87" t="str">
        <f t="shared" si="247"/>
        <v>WD</v>
      </c>
      <c r="AV138" s="87" t="str">
        <f t="shared" si="247"/>
        <v>WD</v>
      </c>
      <c r="AW138" s="87" t="str">
        <f t="shared" ca="1" si="247"/>
        <v xml:space="preserve"> </v>
      </c>
      <c r="AX138" s="87" t="str">
        <f t="shared" ca="1" si="247"/>
        <v xml:space="preserve"> </v>
      </c>
      <c r="AY138" s="87" t="str">
        <f t="shared" ca="1" si="247"/>
        <v xml:space="preserve"> </v>
      </c>
      <c r="AZ138" s="87" t="str">
        <f t="shared" ca="1" si="247"/>
        <v xml:space="preserve"> </v>
      </c>
      <c r="BA138" s="87" t="str">
        <f t="shared" ca="1" si="247"/>
        <v xml:space="preserve"> </v>
      </c>
      <c r="BB138" s="87" t="str">
        <f t="shared" si="247"/>
        <v>WD</v>
      </c>
      <c r="BC138" s="87" t="str">
        <f t="shared" si="247"/>
        <v>WD</v>
      </c>
      <c r="BD138" s="87" t="str">
        <f t="shared" ca="1" si="247"/>
        <v xml:space="preserve"> </v>
      </c>
      <c r="BE138" s="87" t="str">
        <f t="shared" ca="1" si="247"/>
        <v xml:space="preserve"> </v>
      </c>
      <c r="BF138" s="87" t="str">
        <f t="shared" ca="1" si="247"/>
        <v xml:space="preserve"> </v>
      </c>
      <c r="BG138" s="87" t="str">
        <f t="shared" ca="1" si="247"/>
        <v xml:space="preserve"> </v>
      </c>
      <c r="BH138" s="87" t="str">
        <f t="shared" ca="1" si="247"/>
        <v xml:space="preserve"> </v>
      </c>
      <c r="BI138" s="87" t="str">
        <f t="shared" si="247"/>
        <v>WD</v>
      </c>
      <c r="BJ138" s="87" t="str">
        <f t="shared" si="247"/>
        <v>WD</v>
      </c>
      <c r="BK138" s="87" t="str">
        <f t="shared" ca="1" si="247"/>
        <v xml:space="preserve"> </v>
      </c>
      <c r="BL138" s="87" t="str">
        <f t="shared" ca="1" si="247"/>
        <v xml:space="preserve"> </v>
      </c>
      <c r="BM138" s="87" t="str">
        <f t="shared" ca="1" si="247"/>
        <v xml:space="preserve"> </v>
      </c>
      <c r="BN138" s="87" t="str">
        <f t="shared" ca="1" si="247"/>
        <v xml:space="preserve"> </v>
      </c>
      <c r="BO138" s="87" t="str">
        <f t="shared" ca="1" si="247"/>
        <v xml:space="preserve"> </v>
      </c>
      <c r="BP138" s="87" t="str">
        <f t="shared" si="247"/>
        <v>WD</v>
      </c>
      <c r="BQ138" s="87" t="str">
        <f t="shared" si="247"/>
        <v>WD</v>
      </c>
      <c r="BR138" s="87" t="str">
        <f t="shared" ca="1" si="247"/>
        <v xml:space="preserve"> </v>
      </c>
      <c r="BS138" s="87" t="str">
        <f t="shared" ca="1" si="247"/>
        <v xml:space="preserve"> </v>
      </c>
      <c r="BT138" s="87" t="str">
        <f t="shared" ca="1" si="247"/>
        <v xml:space="preserve"> </v>
      </c>
      <c r="BU138" s="87" t="str">
        <f t="shared" ref="BU138:CZ138" ca="1" si="248">IF($C$2=TRUE,IF($F$138="",IF(AND(OR($D$138&lt;=BU$8,$D$138&lt;BV$8),$E$138&gt;=BU$8),$H$138,IF(OR(WEEKDAY(BU$8)=1,WEEKDAY(BU$8)=7),"WD"," ")),IF(AND(OR($D$138&lt;=BU$8,$D$138&lt;BV$8),$F$138&gt;=BU$8),"C",IF(OR(WEEKDAY(BU$8)=1,WEEKDAY(BU$8)=7),"WD"," "))),IF(OR(WEEKDAY(BU$8)=1,WEEKDAY(BU$8)=7),"WD",IF($F$138="",IF(AND(OR($D$138&lt;=BU$8,$D$138&lt;BV$8),$E$138&gt;=BU$8),$H$138," "),IF(AND(OR($D$138&lt;=BU$8,$D$138&lt;BV$8),$F$138&gt;=BU$8),"C"," "))))</f>
        <v xml:space="preserve"> </v>
      </c>
      <c r="BV138" s="87" t="str">
        <f t="shared" ca="1" si="248"/>
        <v xml:space="preserve"> </v>
      </c>
      <c r="BW138" s="87" t="str">
        <f t="shared" si="248"/>
        <v>WD</v>
      </c>
      <c r="BX138" s="87" t="str">
        <f t="shared" si="248"/>
        <v>WD</v>
      </c>
      <c r="BY138" s="87" t="str">
        <f t="shared" ca="1" si="248"/>
        <v xml:space="preserve"> </v>
      </c>
      <c r="BZ138" s="87" t="str">
        <f t="shared" ca="1" si="248"/>
        <v xml:space="preserve"> </v>
      </c>
      <c r="CA138" s="87" t="str">
        <f t="shared" ca="1" si="248"/>
        <v xml:space="preserve"> </v>
      </c>
      <c r="CB138" s="87" t="str">
        <f t="shared" ca="1" si="248"/>
        <v xml:space="preserve"> </v>
      </c>
      <c r="CC138" s="87" t="str">
        <f t="shared" ca="1" si="248"/>
        <v xml:space="preserve"> </v>
      </c>
      <c r="CD138" s="87" t="str">
        <f t="shared" si="248"/>
        <v>WD</v>
      </c>
      <c r="CE138" s="87" t="str">
        <f t="shared" si="248"/>
        <v>WD</v>
      </c>
      <c r="CF138" s="87" t="str">
        <f t="shared" ca="1" si="248"/>
        <v xml:space="preserve"> </v>
      </c>
      <c r="CG138" s="87" t="str">
        <f t="shared" ca="1" si="248"/>
        <v xml:space="preserve"> </v>
      </c>
      <c r="CH138" s="87" t="str">
        <f t="shared" ca="1" si="248"/>
        <v xml:space="preserve"> </v>
      </c>
      <c r="CI138" s="87" t="str">
        <f t="shared" ca="1" si="248"/>
        <v xml:space="preserve"> </v>
      </c>
      <c r="CJ138" s="87" t="str">
        <f t="shared" ca="1" si="248"/>
        <v xml:space="preserve"> </v>
      </c>
      <c r="CK138" s="87" t="str">
        <f t="shared" si="248"/>
        <v>WD</v>
      </c>
      <c r="CL138" s="87" t="str">
        <f t="shared" si="248"/>
        <v>WD</v>
      </c>
      <c r="CM138" s="87" t="str">
        <f t="shared" ca="1" si="248"/>
        <v xml:space="preserve"> </v>
      </c>
      <c r="CN138" s="87" t="str">
        <f t="shared" ca="1" si="248"/>
        <v xml:space="preserve"> </v>
      </c>
      <c r="CO138" s="87" t="str">
        <f t="shared" ca="1" si="248"/>
        <v xml:space="preserve"> </v>
      </c>
      <c r="CP138" s="87" t="str">
        <f t="shared" ca="1" si="248"/>
        <v xml:space="preserve"> </v>
      </c>
      <c r="CQ138" s="87" t="str">
        <f t="shared" ca="1" si="248"/>
        <v xml:space="preserve"> </v>
      </c>
      <c r="CR138" s="87" t="str">
        <f t="shared" si="248"/>
        <v>WD</v>
      </c>
      <c r="CS138" s="87" t="str">
        <f t="shared" si="248"/>
        <v>WD</v>
      </c>
      <c r="CT138" s="87" t="str">
        <f t="shared" ca="1" si="248"/>
        <v xml:space="preserve"> </v>
      </c>
      <c r="CU138" s="87" t="str">
        <f t="shared" ca="1" si="248"/>
        <v xml:space="preserve"> </v>
      </c>
      <c r="CV138" s="87" t="str">
        <f t="shared" ca="1" si="248"/>
        <v xml:space="preserve"> </v>
      </c>
      <c r="CW138" s="87" t="str">
        <f t="shared" ca="1" si="248"/>
        <v xml:space="preserve"> </v>
      </c>
      <c r="CX138" s="87" t="str">
        <f t="shared" ca="1" si="248"/>
        <v xml:space="preserve"> </v>
      </c>
      <c r="CY138" s="87" t="str">
        <f t="shared" si="248"/>
        <v>WD</v>
      </c>
      <c r="CZ138" s="87" t="str">
        <f t="shared" si="248"/>
        <v>WD</v>
      </c>
      <c r="DA138" s="87" t="str">
        <f t="shared" ref="DA138:DZ138" ca="1" si="249">IF($C$2=TRUE,IF($F$138="",IF(AND(OR($D$138&lt;=DA$8,$D$138&lt;DB$8),$E$138&gt;=DA$8),$H$138,IF(OR(WEEKDAY(DA$8)=1,WEEKDAY(DA$8)=7),"WD"," ")),IF(AND(OR($D$138&lt;=DA$8,$D$138&lt;DB$8),$F$138&gt;=DA$8),"C",IF(OR(WEEKDAY(DA$8)=1,WEEKDAY(DA$8)=7),"WD"," "))),IF(OR(WEEKDAY(DA$8)=1,WEEKDAY(DA$8)=7),"WD",IF($F$138="",IF(AND(OR($D$138&lt;=DA$8,$D$138&lt;DB$8),$E$138&gt;=DA$8),$H$138," "),IF(AND(OR($D$138&lt;=DA$8,$D$138&lt;DB$8),$F$138&gt;=DA$8),"C"," "))))</f>
        <v xml:space="preserve"> </v>
      </c>
      <c r="DB138" s="87" t="str">
        <f t="shared" ca="1" si="249"/>
        <v xml:space="preserve"> </v>
      </c>
      <c r="DC138" s="87" t="str">
        <f t="shared" ca="1" si="249"/>
        <v xml:space="preserve"> </v>
      </c>
      <c r="DD138" s="87" t="str">
        <f t="shared" ca="1" si="249"/>
        <v xml:space="preserve"> </v>
      </c>
      <c r="DE138" s="87" t="str">
        <f t="shared" ca="1" si="249"/>
        <v xml:space="preserve"> </v>
      </c>
      <c r="DF138" s="87" t="str">
        <f t="shared" si="249"/>
        <v>WD</v>
      </c>
      <c r="DG138" s="87" t="str">
        <f t="shared" si="249"/>
        <v>WD</v>
      </c>
      <c r="DH138" s="87" t="str">
        <f t="shared" ca="1" si="249"/>
        <v xml:space="preserve"> </v>
      </c>
      <c r="DI138" s="87" t="str">
        <f t="shared" ca="1" si="249"/>
        <v xml:space="preserve"> </v>
      </c>
      <c r="DJ138" s="87" t="str">
        <f t="shared" ca="1" si="249"/>
        <v xml:space="preserve"> </v>
      </c>
      <c r="DK138" s="87" t="str">
        <f t="shared" ca="1" si="249"/>
        <v xml:space="preserve"> </v>
      </c>
      <c r="DL138" s="87" t="str">
        <f t="shared" ca="1" si="249"/>
        <v xml:space="preserve"> </v>
      </c>
      <c r="DM138" s="87" t="str">
        <f t="shared" si="249"/>
        <v>WD</v>
      </c>
      <c r="DN138" s="87" t="str">
        <f t="shared" si="249"/>
        <v>WD</v>
      </c>
      <c r="DO138" s="87" t="str">
        <f t="shared" ca="1" si="249"/>
        <v xml:space="preserve"> </v>
      </c>
      <c r="DP138" s="87" t="str">
        <f t="shared" ca="1" si="249"/>
        <v xml:space="preserve"> </v>
      </c>
      <c r="DQ138" s="87" t="str">
        <f t="shared" ca="1" si="249"/>
        <v xml:space="preserve"> </v>
      </c>
      <c r="DR138" s="87" t="str">
        <f t="shared" ca="1" si="249"/>
        <v xml:space="preserve"> </v>
      </c>
      <c r="DS138" s="87" t="str">
        <f t="shared" ca="1" si="249"/>
        <v xml:space="preserve"> </v>
      </c>
      <c r="DT138" s="87" t="str">
        <f t="shared" si="249"/>
        <v>WD</v>
      </c>
      <c r="DU138" s="87" t="str">
        <f t="shared" si="249"/>
        <v>WD</v>
      </c>
      <c r="DV138" s="87" t="str">
        <f t="shared" ca="1" si="249"/>
        <v xml:space="preserve"> </v>
      </c>
      <c r="DW138" s="87" t="str">
        <f t="shared" ca="1" si="249"/>
        <v xml:space="preserve"> </v>
      </c>
      <c r="DX138" s="87" t="str">
        <f t="shared" ca="1" si="249"/>
        <v xml:space="preserve"> </v>
      </c>
      <c r="DY138" s="87" t="str">
        <f t="shared" ca="1" si="249"/>
        <v xml:space="preserve"> </v>
      </c>
      <c r="DZ138" s="87" t="str">
        <f t="shared" ca="1" si="249"/>
        <v xml:space="preserve"> </v>
      </c>
    </row>
    <row r="139" spans="1:130" s="74" customFormat="1" ht="1.2" customHeight="1" x14ac:dyDescent="0.3">
      <c r="A139" s="96"/>
      <c r="B139" s="96"/>
      <c r="C139" s="96"/>
      <c r="D139" s="97"/>
      <c r="E139" s="97"/>
      <c r="F139" s="97"/>
      <c r="G139" s="98" t="str">
        <f ca="1">IF(AND(G138 = 100%, G140 = 100%), "100%", " ")</f>
        <v xml:space="preserve"> </v>
      </c>
      <c r="H139" s="82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</row>
    <row r="140" spans="1:130" x14ac:dyDescent="0.3">
      <c r="A140" s="96" t="str">
        <f ca="1">IF(OFFSET(Actions!B1,66,0)  = "","", OFFSET(Actions!B1,66,0) )</f>
        <v/>
      </c>
      <c r="B140" s="96" t="str">
        <f ca="1">IF(OFFSET(Actions!H$1,66,0) = "","", OFFSET(Actions!H$1,66,0))</f>
        <v/>
      </c>
      <c r="C140" s="96" t="str">
        <f ca="1">IF(OFFSET(Actions!C1,66,0)  = "","", OFFSET(Actions!C1,66,0) )</f>
        <v/>
      </c>
      <c r="D140" s="97" t="str">
        <f ca="1">IF(OFFSET(Actions!I$1,66,0) = 0/1/1900,"",IFERROR(DATEVALUE(MID(OFFSET(Actions!I$1,66,0), 5,8 )), OFFSET(Actions!I$1,66,0)))</f>
        <v/>
      </c>
      <c r="E140" s="97" t="str">
        <f ca="1">IF(OFFSET(Actions!J$1,66,0) = 0/1/1900,"",IFERROR(DATEVALUE(MID(OFFSET(Actions!J$1,66,0), 5,8 )), OFFSET(Actions!J$1,66,0)))</f>
        <v/>
      </c>
      <c r="F140" s="97" t="str">
        <f ca="1">IF(OFFSET(Actions!K$1,66,0) = 0/1/1900,"",IFERROR(DATEVALUE(MID(OFFSET(Actions!K$1,66,0), 5,8 )), OFFSET(Actions!K$1,66,0)))</f>
        <v/>
      </c>
      <c r="G140" s="98" t="str">
        <f ca="1">IF(OFFSET(Actions!G1,66,0)  = "","", OFFSET(Actions!G1,66,0) )</f>
        <v/>
      </c>
      <c r="H140" s="82" t="str">
        <f ca="1">IF(OFFSET(Actions!E1,66,0)  = "","", OFFSET(Actions!E1,66,0) )</f>
        <v/>
      </c>
      <c r="I140" s="87" t="str">
        <f t="shared" ref="I140:AN140" ca="1" si="250">IF($C$2=TRUE,IF($F$140="",IF(AND(OR($D$140&lt;=I$8,$D$140&lt;J$8),$E$140&gt;=I$8),$H$140,IF(OR(WEEKDAY(I$8)=1,WEEKDAY(I$8)=7),"WD"," ")),IF(AND(OR($D$140&lt;=I$8,$D$140&lt;J$8),$F$140&gt;=I$8),"C",IF(OR(WEEKDAY(I$8)=1,WEEKDAY(I$8)=7),"WD"," "))),IF(OR(WEEKDAY(I$8)=1,WEEKDAY(I$8)=7),"WD",IF($F$140="",IF(AND(OR($D$140&lt;=I$8,$D$140&lt;J$8),$E$140&gt;=I$8),$H$140," "),IF(AND(OR($D$140&lt;=I$8,$D$140&lt;J$8),$F$140&gt;=I$8),"C"," "))))</f>
        <v xml:space="preserve"> </v>
      </c>
      <c r="J140" s="87" t="str">
        <f t="shared" ca="1" si="250"/>
        <v xml:space="preserve"> </v>
      </c>
      <c r="K140" s="87" t="str">
        <f t="shared" ca="1" si="250"/>
        <v xml:space="preserve"> </v>
      </c>
      <c r="L140" s="87" t="str">
        <f t="shared" si="250"/>
        <v>WD</v>
      </c>
      <c r="M140" s="87" t="str">
        <f t="shared" si="250"/>
        <v>WD</v>
      </c>
      <c r="N140" s="87" t="str">
        <f t="shared" ca="1" si="250"/>
        <v xml:space="preserve"> </v>
      </c>
      <c r="O140" s="87" t="str">
        <f t="shared" ca="1" si="250"/>
        <v xml:space="preserve"> </v>
      </c>
      <c r="P140" s="87" t="str">
        <f t="shared" ca="1" si="250"/>
        <v xml:space="preserve"> </v>
      </c>
      <c r="Q140" s="87" t="str">
        <f t="shared" ca="1" si="250"/>
        <v xml:space="preserve"> </v>
      </c>
      <c r="R140" s="87" t="str">
        <f t="shared" ca="1" si="250"/>
        <v xml:space="preserve"> </v>
      </c>
      <c r="S140" s="87" t="str">
        <f t="shared" si="250"/>
        <v>WD</v>
      </c>
      <c r="T140" s="87" t="str">
        <f t="shared" si="250"/>
        <v>WD</v>
      </c>
      <c r="U140" s="87" t="str">
        <f t="shared" ca="1" si="250"/>
        <v xml:space="preserve"> </v>
      </c>
      <c r="V140" s="87" t="str">
        <f t="shared" ca="1" si="250"/>
        <v xml:space="preserve"> </v>
      </c>
      <c r="W140" s="87" t="str">
        <f t="shared" ca="1" si="250"/>
        <v xml:space="preserve"> </v>
      </c>
      <c r="X140" s="87" t="str">
        <f t="shared" ca="1" si="250"/>
        <v xml:space="preserve"> </v>
      </c>
      <c r="Y140" s="87" t="str">
        <f t="shared" ca="1" si="250"/>
        <v xml:space="preserve"> </v>
      </c>
      <c r="Z140" s="87" t="str">
        <f t="shared" si="250"/>
        <v>WD</v>
      </c>
      <c r="AA140" s="87" t="str">
        <f t="shared" si="250"/>
        <v>WD</v>
      </c>
      <c r="AB140" s="87" t="str">
        <f t="shared" ca="1" si="250"/>
        <v xml:space="preserve"> </v>
      </c>
      <c r="AC140" s="87" t="str">
        <f t="shared" ca="1" si="250"/>
        <v xml:space="preserve"> </v>
      </c>
      <c r="AD140" s="87" t="str">
        <f t="shared" ca="1" si="250"/>
        <v xml:space="preserve"> </v>
      </c>
      <c r="AE140" s="87" t="str">
        <f t="shared" ca="1" si="250"/>
        <v xml:space="preserve"> </v>
      </c>
      <c r="AF140" s="87" t="str">
        <f t="shared" ca="1" si="250"/>
        <v xml:space="preserve"> </v>
      </c>
      <c r="AG140" s="87" t="str">
        <f t="shared" si="250"/>
        <v>WD</v>
      </c>
      <c r="AH140" s="87" t="str">
        <f t="shared" si="250"/>
        <v>WD</v>
      </c>
      <c r="AI140" s="87" t="str">
        <f t="shared" ca="1" si="250"/>
        <v xml:space="preserve"> </v>
      </c>
      <c r="AJ140" s="87" t="str">
        <f t="shared" ca="1" si="250"/>
        <v xml:space="preserve"> </v>
      </c>
      <c r="AK140" s="87" t="str">
        <f t="shared" ca="1" si="250"/>
        <v xml:space="preserve"> </v>
      </c>
      <c r="AL140" s="87" t="str">
        <f t="shared" ca="1" si="250"/>
        <v xml:space="preserve"> </v>
      </c>
      <c r="AM140" s="87" t="str">
        <f t="shared" ca="1" si="250"/>
        <v xml:space="preserve"> </v>
      </c>
      <c r="AN140" s="87" t="str">
        <f t="shared" si="250"/>
        <v>WD</v>
      </c>
      <c r="AO140" s="87" t="str">
        <f t="shared" ref="AO140:BT140" si="251">IF($C$2=TRUE,IF($F$140="",IF(AND(OR($D$140&lt;=AO$8,$D$140&lt;AP$8),$E$140&gt;=AO$8),$H$140,IF(OR(WEEKDAY(AO$8)=1,WEEKDAY(AO$8)=7),"WD"," ")),IF(AND(OR($D$140&lt;=AO$8,$D$140&lt;AP$8),$F$140&gt;=AO$8),"C",IF(OR(WEEKDAY(AO$8)=1,WEEKDAY(AO$8)=7),"WD"," "))),IF(OR(WEEKDAY(AO$8)=1,WEEKDAY(AO$8)=7),"WD",IF($F$140="",IF(AND(OR($D$140&lt;=AO$8,$D$140&lt;AP$8),$E$140&gt;=AO$8),$H$140," "),IF(AND(OR($D$140&lt;=AO$8,$D$140&lt;AP$8),$F$140&gt;=AO$8),"C"," "))))</f>
        <v>WD</v>
      </c>
      <c r="AP140" s="87" t="str">
        <f t="shared" ca="1" si="251"/>
        <v xml:space="preserve"> </v>
      </c>
      <c r="AQ140" s="87" t="str">
        <f t="shared" ca="1" si="251"/>
        <v xml:space="preserve"> </v>
      </c>
      <c r="AR140" s="87" t="str">
        <f t="shared" ca="1" si="251"/>
        <v xml:space="preserve"> </v>
      </c>
      <c r="AS140" s="87" t="str">
        <f t="shared" ca="1" si="251"/>
        <v xml:space="preserve"> </v>
      </c>
      <c r="AT140" s="87" t="str">
        <f t="shared" ca="1" si="251"/>
        <v xml:space="preserve"> </v>
      </c>
      <c r="AU140" s="87" t="str">
        <f t="shared" si="251"/>
        <v>WD</v>
      </c>
      <c r="AV140" s="87" t="str">
        <f t="shared" si="251"/>
        <v>WD</v>
      </c>
      <c r="AW140" s="87" t="str">
        <f t="shared" ca="1" si="251"/>
        <v xml:space="preserve"> </v>
      </c>
      <c r="AX140" s="87" t="str">
        <f t="shared" ca="1" si="251"/>
        <v xml:space="preserve"> </v>
      </c>
      <c r="AY140" s="87" t="str">
        <f t="shared" ca="1" si="251"/>
        <v xml:space="preserve"> </v>
      </c>
      <c r="AZ140" s="87" t="str">
        <f t="shared" ca="1" si="251"/>
        <v xml:space="preserve"> </v>
      </c>
      <c r="BA140" s="87" t="str">
        <f t="shared" ca="1" si="251"/>
        <v xml:space="preserve"> </v>
      </c>
      <c r="BB140" s="87" t="str">
        <f t="shared" si="251"/>
        <v>WD</v>
      </c>
      <c r="BC140" s="87" t="str">
        <f t="shared" si="251"/>
        <v>WD</v>
      </c>
      <c r="BD140" s="87" t="str">
        <f t="shared" ca="1" si="251"/>
        <v xml:space="preserve"> </v>
      </c>
      <c r="BE140" s="87" t="str">
        <f t="shared" ca="1" si="251"/>
        <v xml:space="preserve"> </v>
      </c>
      <c r="BF140" s="87" t="str">
        <f t="shared" ca="1" si="251"/>
        <v xml:space="preserve"> </v>
      </c>
      <c r="BG140" s="87" t="str">
        <f t="shared" ca="1" si="251"/>
        <v xml:space="preserve"> </v>
      </c>
      <c r="BH140" s="87" t="str">
        <f t="shared" ca="1" si="251"/>
        <v xml:space="preserve"> </v>
      </c>
      <c r="BI140" s="87" t="str">
        <f t="shared" si="251"/>
        <v>WD</v>
      </c>
      <c r="BJ140" s="87" t="str">
        <f t="shared" si="251"/>
        <v>WD</v>
      </c>
      <c r="BK140" s="87" t="str">
        <f t="shared" ca="1" si="251"/>
        <v xml:space="preserve"> </v>
      </c>
      <c r="BL140" s="87" t="str">
        <f t="shared" ca="1" si="251"/>
        <v xml:space="preserve"> </v>
      </c>
      <c r="BM140" s="87" t="str">
        <f t="shared" ca="1" si="251"/>
        <v xml:space="preserve"> </v>
      </c>
      <c r="BN140" s="87" t="str">
        <f t="shared" ca="1" si="251"/>
        <v xml:space="preserve"> </v>
      </c>
      <c r="BO140" s="87" t="str">
        <f t="shared" ca="1" si="251"/>
        <v xml:space="preserve"> </v>
      </c>
      <c r="BP140" s="87" t="str">
        <f t="shared" si="251"/>
        <v>WD</v>
      </c>
      <c r="BQ140" s="87" t="str">
        <f t="shared" si="251"/>
        <v>WD</v>
      </c>
      <c r="BR140" s="87" t="str">
        <f t="shared" ca="1" si="251"/>
        <v xml:space="preserve"> </v>
      </c>
      <c r="BS140" s="87" t="str">
        <f t="shared" ca="1" si="251"/>
        <v xml:space="preserve"> </v>
      </c>
      <c r="BT140" s="87" t="str">
        <f t="shared" ca="1" si="251"/>
        <v xml:space="preserve"> </v>
      </c>
      <c r="BU140" s="87" t="str">
        <f t="shared" ref="BU140:CZ140" ca="1" si="252">IF($C$2=TRUE,IF($F$140="",IF(AND(OR($D$140&lt;=BU$8,$D$140&lt;BV$8),$E$140&gt;=BU$8),$H$140,IF(OR(WEEKDAY(BU$8)=1,WEEKDAY(BU$8)=7),"WD"," ")),IF(AND(OR($D$140&lt;=BU$8,$D$140&lt;BV$8),$F$140&gt;=BU$8),"C",IF(OR(WEEKDAY(BU$8)=1,WEEKDAY(BU$8)=7),"WD"," "))),IF(OR(WEEKDAY(BU$8)=1,WEEKDAY(BU$8)=7),"WD",IF($F$140="",IF(AND(OR($D$140&lt;=BU$8,$D$140&lt;BV$8),$E$140&gt;=BU$8),$H$140," "),IF(AND(OR($D$140&lt;=BU$8,$D$140&lt;BV$8),$F$140&gt;=BU$8),"C"," "))))</f>
        <v xml:space="preserve"> </v>
      </c>
      <c r="BV140" s="87" t="str">
        <f t="shared" ca="1" si="252"/>
        <v xml:space="preserve"> </v>
      </c>
      <c r="BW140" s="87" t="str">
        <f t="shared" si="252"/>
        <v>WD</v>
      </c>
      <c r="BX140" s="87" t="str">
        <f t="shared" si="252"/>
        <v>WD</v>
      </c>
      <c r="BY140" s="87" t="str">
        <f t="shared" ca="1" si="252"/>
        <v xml:space="preserve"> </v>
      </c>
      <c r="BZ140" s="87" t="str">
        <f t="shared" ca="1" si="252"/>
        <v xml:space="preserve"> </v>
      </c>
      <c r="CA140" s="87" t="str">
        <f t="shared" ca="1" si="252"/>
        <v xml:space="preserve"> </v>
      </c>
      <c r="CB140" s="87" t="str">
        <f t="shared" ca="1" si="252"/>
        <v xml:space="preserve"> </v>
      </c>
      <c r="CC140" s="87" t="str">
        <f t="shared" ca="1" si="252"/>
        <v xml:space="preserve"> </v>
      </c>
      <c r="CD140" s="87" t="str">
        <f t="shared" si="252"/>
        <v>WD</v>
      </c>
      <c r="CE140" s="87" t="str">
        <f t="shared" si="252"/>
        <v>WD</v>
      </c>
      <c r="CF140" s="87" t="str">
        <f t="shared" ca="1" si="252"/>
        <v xml:space="preserve"> </v>
      </c>
      <c r="CG140" s="87" t="str">
        <f t="shared" ca="1" si="252"/>
        <v xml:space="preserve"> </v>
      </c>
      <c r="CH140" s="87" t="str">
        <f t="shared" ca="1" si="252"/>
        <v xml:space="preserve"> </v>
      </c>
      <c r="CI140" s="87" t="str">
        <f t="shared" ca="1" si="252"/>
        <v xml:space="preserve"> </v>
      </c>
      <c r="CJ140" s="87" t="str">
        <f t="shared" ca="1" si="252"/>
        <v xml:space="preserve"> </v>
      </c>
      <c r="CK140" s="87" t="str">
        <f t="shared" si="252"/>
        <v>WD</v>
      </c>
      <c r="CL140" s="87" t="str">
        <f t="shared" si="252"/>
        <v>WD</v>
      </c>
      <c r="CM140" s="87" t="str">
        <f t="shared" ca="1" si="252"/>
        <v xml:space="preserve"> </v>
      </c>
      <c r="CN140" s="87" t="str">
        <f t="shared" ca="1" si="252"/>
        <v xml:space="preserve"> </v>
      </c>
      <c r="CO140" s="87" t="str">
        <f t="shared" ca="1" si="252"/>
        <v xml:space="preserve"> </v>
      </c>
      <c r="CP140" s="87" t="str">
        <f t="shared" ca="1" si="252"/>
        <v xml:space="preserve"> </v>
      </c>
      <c r="CQ140" s="87" t="str">
        <f t="shared" ca="1" si="252"/>
        <v xml:space="preserve"> </v>
      </c>
      <c r="CR140" s="87" t="str">
        <f t="shared" si="252"/>
        <v>WD</v>
      </c>
      <c r="CS140" s="87" t="str">
        <f t="shared" si="252"/>
        <v>WD</v>
      </c>
      <c r="CT140" s="87" t="str">
        <f t="shared" ca="1" si="252"/>
        <v xml:space="preserve"> </v>
      </c>
      <c r="CU140" s="87" t="str">
        <f t="shared" ca="1" si="252"/>
        <v xml:space="preserve"> </v>
      </c>
      <c r="CV140" s="87" t="str">
        <f t="shared" ca="1" si="252"/>
        <v xml:space="preserve"> </v>
      </c>
      <c r="CW140" s="87" t="str">
        <f t="shared" ca="1" si="252"/>
        <v xml:space="preserve"> </v>
      </c>
      <c r="CX140" s="87" t="str">
        <f t="shared" ca="1" si="252"/>
        <v xml:space="preserve"> </v>
      </c>
      <c r="CY140" s="87" t="str">
        <f t="shared" si="252"/>
        <v>WD</v>
      </c>
      <c r="CZ140" s="87" t="str">
        <f t="shared" si="252"/>
        <v>WD</v>
      </c>
      <c r="DA140" s="87" t="str">
        <f t="shared" ref="DA140:DZ140" ca="1" si="253">IF($C$2=TRUE,IF($F$140="",IF(AND(OR($D$140&lt;=DA$8,$D$140&lt;DB$8),$E$140&gt;=DA$8),$H$140,IF(OR(WEEKDAY(DA$8)=1,WEEKDAY(DA$8)=7),"WD"," ")),IF(AND(OR($D$140&lt;=DA$8,$D$140&lt;DB$8),$F$140&gt;=DA$8),"C",IF(OR(WEEKDAY(DA$8)=1,WEEKDAY(DA$8)=7),"WD"," "))),IF(OR(WEEKDAY(DA$8)=1,WEEKDAY(DA$8)=7),"WD",IF($F$140="",IF(AND(OR($D$140&lt;=DA$8,$D$140&lt;DB$8),$E$140&gt;=DA$8),$H$140," "),IF(AND(OR($D$140&lt;=DA$8,$D$140&lt;DB$8),$F$140&gt;=DA$8),"C"," "))))</f>
        <v xml:space="preserve"> </v>
      </c>
      <c r="DB140" s="87" t="str">
        <f t="shared" ca="1" si="253"/>
        <v xml:space="preserve"> </v>
      </c>
      <c r="DC140" s="87" t="str">
        <f t="shared" ca="1" si="253"/>
        <v xml:space="preserve"> </v>
      </c>
      <c r="DD140" s="87" t="str">
        <f t="shared" ca="1" si="253"/>
        <v xml:space="preserve"> </v>
      </c>
      <c r="DE140" s="87" t="str">
        <f t="shared" ca="1" si="253"/>
        <v xml:space="preserve"> </v>
      </c>
      <c r="DF140" s="87" t="str">
        <f t="shared" si="253"/>
        <v>WD</v>
      </c>
      <c r="DG140" s="87" t="str">
        <f t="shared" si="253"/>
        <v>WD</v>
      </c>
      <c r="DH140" s="87" t="str">
        <f t="shared" ca="1" si="253"/>
        <v xml:space="preserve"> </v>
      </c>
      <c r="DI140" s="87" t="str">
        <f t="shared" ca="1" si="253"/>
        <v xml:space="preserve"> </v>
      </c>
      <c r="DJ140" s="87" t="str">
        <f t="shared" ca="1" si="253"/>
        <v xml:space="preserve"> </v>
      </c>
      <c r="DK140" s="87" t="str">
        <f t="shared" ca="1" si="253"/>
        <v xml:space="preserve"> </v>
      </c>
      <c r="DL140" s="87" t="str">
        <f t="shared" ca="1" si="253"/>
        <v xml:space="preserve"> </v>
      </c>
      <c r="DM140" s="87" t="str">
        <f t="shared" si="253"/>
        <v>WD</v>
      </c>
      <c r="DN140" s="87" t="str">
        <f t="shared" si="253"/>
        <v>WD</v>
      </c>
      <c r="DO140" s="87" t="str">
        <f t="shared" ca="1" si="253"/>
        <v xml:space="preserve"> </v>
      </c>
      <c r="DP140" s="87" t="str">
        <f t="shared" ca="1" si="253"/>
        <v xml:space="preserve"> </v>
      </c>
      <c r="DQ140" s="87" t="str">
        <f t="shared" ca="1" si="253"/>
        <v xml:space="preserve"> </v>
      </c>
      <c r="DR140" s="87" t="str">
        <f t="shared" ca="1" si="253"/>
        <v xml:space="preserve"> </v>
      </c>
      <c r="DS140" s="87" t="str">
        <f t="shared" ca="1" si="253"/>
        <v xml:space="preserve"> </v>
      </c>
      <c r="DT140" s="87" t="str">
        <f t="shared" si="253"/>
        <v>WD</v>
      </c>
      <c r="DU140" s="87" t="str">
        <f t="shared" si="253"/>
        <v>WD</v>
      </c>
      <c r="DV140" s="87" t="str">
        <f t="shared" ca="1" si="253"/>
        <v xml:space="preserve"> </v>
      </c>
      <c r="DW140" s="87" t="str">
        <f t="shared" ca="1" si="253"/>
        <v xml:space="preserve"> </v>
      </c>
      <c r="DX140" s="87" t="str">
        <f t="shared" ca="1" si="253"/>
        <v xml:space="preserve"> </v>
      </c>
      <c r="DY140" s="87" t="str">
        <f t="shared" ca="1" si="253"/>
        <v xml:space="preserve"> </v>
      </c>
      <c r="DZ140" s="87" t="str">
        <f t="shared" ca="1" si="253"/>
        <v xml:space="preserve"> </v>
      </c>
    </row>
    <row r="141" spans="1:130" s="74" customFormat="1" ht="1.2" customHeight="1" x14ac:dyDescent="0.3">
      <c r="A141" s="96"/>
      <c r="B141" s="96"/>
      <c r="C141" s="96"/>
      <c r="D141" s="97"/>
      <c r="E141" s="97"/>
      <c r="F141" s="97"/>
      <c r="G141" s="98" t="str">
        <f ca="1">IF(AND(G140 = 100%, G142 = 100%), "100%", " ")</f>
        <v xml:space="preserve"> </v>
      </c>
      <c r="H141" s="82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  <c r="DS141" s="87"/>
      <c r="DT141" s="87"/>
      <c r="DU141" s="87"/>
      <c r="DV141" s="87"/>
      <c r="DW141" s="87"/>
      <c r="DX141" s="87"/>
      <c r="DY141" s="87"/>
      <c r="DZ141" s="87"/>
    </row>
    <row r="142" spans="1:130" x14ac:dyDescent="0.3">
      <c r="A142" s="96" t="str">
        <f ca="1">IF(OFFSET(Actions!B1,67,0)  = "","", OFFSET(Actions!B1,67,0) )</f>
        <v/>
      </c>
      <c r="B142" s="96" t="str">
        <f ca="1">IF(OFFSET(Actions!H$1,67,0) = "","", OFFSET(Actions!H$1,67,0))</f>
        <v/>
      </c>
      <c r="C142" s="96" t="str">
        <f ca="1">IF(OFFSET(Actions!C1,67,0)  = "","", OFFSET(Actions!C1,67,0) )</f>
        <v/>
      </c>
      <c r="D142" s="97" t="str">
        <f ca="1">IF(OFFSET(Actions!I$1,67,0) = 0/1/1900,"",IFERROR(DATEVALUE(MID(OFFSET(Actions!I$1,67,0), 5,8 )), OFFSET(Actions!I$1,67,0)))</f>
        <v/>
      </c>
      <c r="E142" s="97" t="str">
        <f ca="1">IF(OFFSET(Actions!J$1,67,0) = 0/1/1900,"",IFERROR(DATEVALUE(MID(OFFSET(Actions!J$1,67,0), 5,8 )), OFFSET(Actions!J$1,67,0)))</f>
        <v/>
      </c>
      <c r="F142" s="97" t="str">
        <f ca="1">IF(OFFSET(Actions!K$1,67,0) = 0/1/1900,"",IFERROR(DATEVALUE(MID(OFFSET(Actions!K$1,67,0), 5,8 )), OFFSET(Actions!K$1,67,0)))</f>
        <v/>
      </c>
      <c r="G142" s="98" t="str">
        <f ca="1">IF(OFFSET(Actions!G1,67,0)  = "","", OFFSET(Actions!G1,67,0) )</f>
        <v/>
      </c>
      <c r="H142" s="82" t="str">
        <f ca="1">IF(OFFSET(Actions!E1,67,0)  = "","", OFFSET(Actions!E1,67,0) )</f>
        <v/>
      </c>
      <c r="I142" s="87" t="str">
        <f t="shared" ref="I142:AN142" ca="1" si="254">IF($C$2=TRUE,IF($F$142="",IF(AND(OR($D$142&lt;=I$8,$D$142&lt;J$8),$E$142&gt;=I$8),$H$142,IF(OR(WEEKDAY(I$8)=1,WEEKDAY(I$8)=7),"WD"," ")),IF(AND(OR($D$142&lt;=I$8,$D$142&lt;J$8),$F$142&gt;=I$8),"C",IF(OR(WEEKDAY(I$8)=1,WEEKDAY(I$8)=7),"WD"," "))),IF(OR(WEEKDAY(I$8)=1,WEEKDAY(I$8)=7),"WD",IF($F$142="",IF(AND(OR($D$142&lt;=I$8,$D$142&lt;J$8),$E$142&gt;=I$8),$H$142," "),IF(AND(OR($D$142&lt;=I$8,$D$142&lt;J$8),$F$142&gt;=I$8),"C"," "))))</f>
        <v xml:space="preserve"> </v>
      </c>
      <c r="J142" s="87" t="str">
        <f t="shared" ca="1" si="254"/>
        <v xml:space="preserve"> </v>
      </c>
      <c r="K142" s="87" t="str">
        <f t="shared" ca="1" si="254"/>
        <v xml:space="preserve"> </v>
      </c>
      <c r="L142" s="87" t="str">
        <f t="shared" si="254"/>
        <v>WD</v>
      </c>
      <c r="M142" s="87" t="str">
        <f t="shared" si="254"/>
        <v>WD</v>
      </c>
      <c r="N142" s="87" t="str">
        <f t="shared" ca="1" si="254"/>
        <v xml:space="preserve"> </v>
      </c>
      <c r="O142" s="87" t="str">
        <f t="shared" ca="1" si="254"/>
        <v xml:space="preserve"> </v>
      </c>
      <c r="P142" s="87" t="str">
        <f t="shared" ca="1" si="254"/>
        <v xml:space="preserve"> </v>
      </c>
      <c r="Q142" s="87" t="str">
        <f t="shared" ca="1" si="254"/>
        <v xml:space="preserve"> </v>
      </c>
      <c r="R142" s="87" t="str">
        <f t="shared" ca="1" si="254"/>
        <v xml:space="preserve"> </v>
      </c>
      <c r="S142" s="87" t="str">
        <f t="shared" si="254"/>
        <v>WD</v>
      </c>
      <c r="T142" s="87" t="str">
        <f t="shared" si="254"/>
        <v>WD</v>
      </c>
      <c r="U142" s="87" t="str">
        <f t="shared" ca="1" si="254"/>
        <v xml:space="preserve"> </v>
      </c>
      <c r="V142" s="87" t="str">
        <f t="shared" ca="1" si="254"/>
        <v xml:space="preserve"> </v>
      </c>
      <c r="W142" s="87" t="str">
        <f t="shared" ca="1" si="254"/>
        <v xml:space="preserve"> </v>
      </c>
      <c r="X142" s="87" t="str">
        <f t="shared" ca="1" si="254"/>
        <v xml:space="preserve"> </v>
      </c>
      <c r="Y142" s="87" t="str">
        <f t="shared" ca="1" si="254"/>
        <v xml:space="preserve"> </v>
      </c>
      <c r="Z142" s="87" t="str">
        <f t="shared" si="254"/>
        <v>WD</v>
      </c>
      <c r="AA142" s="87" t="str">
        <f t="shared" si="254"/>
        <v>WD</v>
      </c>
      <c r="AB142" s="87" t="str">
        <f t="shared" ca="1" si="254"/>
        <v xml:space="preserve"> </v>
      </c>
      <c r="AC142" s="87" t="str">
        <f t="shared" ca="1" si="254"/>
        <v xml:space="preserve"> </v>
      </c>
      <c r="AD142" s="87" t="str">
        <f t="shared" ca="1" si="254"/>
        <v xml:space="preserve"> </v>
      </c>
      <c r="AE142" s="87" t="str">
        <f t="shared" ca="1" si="254"/>
        <v xml:space="preserve"> </v>
      </c>
      <c r="AF142" s="87" t="str">
        <f t="shared" ca="1" si="254"/>
        <v xml:space="preserve"> </v>
      </c>
      <c r="AG142" s="87" t="str">
        <f t="shared" si="254"/>
        <v>WD</v>
      </c>
      <c r="AH142" s="87" t="str">
        <f t="shared" si="254"/>
        <v>WD</v>
      </c>
      <c r="AI142" s="87" t="str">
        <f t="shared" ca="1" si="254"/>
        <v xml:space="preserve"> </v>
      </c>
      <c r="AJ142" s="87" t="str">
        <f t="shared" ca="1" si="254"/>
        <v xml:space="preserve"> </v>
      </c>
      <c r="AK142" s="87" t="str">
        <f t="shared" ca="1" si="254"/>
        <v xml:space="preserve"> </v>
      </c>
      <c r="AL142" s="87" t="str">
        <f t="shared" ca="1" si="254"/>
        <v xml:space="preserve"> </v>
      </c>
      <c r="AM142" s="87" t="str">
        <f t="shared" ca="1" si="254"/>
        <v xml:space="preserve"> </v>
      </c>
      <c r="AN142" s="87" t="str">
        <f t="shared" si="254"/>
        <v>WD</v>
      </c>
      <c r="AO142" s="87" t="str">
        <f t="shared" ref="AO142:BT142" si="255">IF($C$2=TRUE,IF($F$142="",IF(AND(OR($D$142&lt;=AO$8,$D$142&lt;AP$8),$E$142&gt;=AO$8),$H$142,IF(OR(WEEKDAY(AO$8)=1,WEEKDAY(AO$8)=7),"WD"," ")),IF(AND(OR($D$142&lt;=AO$8,$D$142&lt;AP$8),$F$142&gt;=AO$8),"C",IF(OR(WEEKDAY(AO$8)=1,WEEKDAY(AO$8)=7),"WD"," "))),IF(OR(WEEKDAY(AO$8)=1,WEEKDAY(AO$8)=7),"WD",IF($F$142="",IF(AND(OR($D$142&lt;=AO$8,$D$142&lt;AP$8),$E$142&gt;=AO$8),$H$142," "),IF(AND(OR($D$142&lt;=AO$8,$D$142&lt;AP$8),$F$142&gt;=AO$8),"C"," "))))</f>
        <v>WD</v>
      </c>
      <c r="AP142" s="87" t="str">
        <f t="shared" ca="1" si="255"/>
        <v xml:space="preserve"> </v>
      </c>
      <c r="AQ142" s="87" t="str">
        <f t="shared" ca="1" si="255"/>
        <v xml:space="preserve"> </v>
      </c>
      <c r="AR142" s="87" t="str">
        <f t="shared" ca="1" si="255"/>
        <v xml:space="preserve"> </v>
      </c>
      <c r="AS142" s="87" t="str">
        <f t="shared" ca="1" si="255"/>
        <v xml:space="preserve"> </v>
      </c>
      <c r="AT142" s="87" t="str">
        <f t="shared" ca="1" si="255"/>
        <v xml:space="preserve"> </v>
      </c>
      <c r="AU142" s="87" t="str">
        <f t="shared" si="255"/>
        <v>WD</v>
      </c>
      <c r="AV142" s="87" t="str">
        <f t="shared" si="255"/>
        <v>WD</v>
      </c>
      <c r="AW142" s="87" t="str">
        <f t="shared" ca="1" si="255"/>
        <v xml:space="preserve"> </v>
      </c>
      <c r="AX142" s="87" t="str">
        <f t="shared" ca="1" si="255"/>
        <v xml:space="preserve"> </v>
      </c>
      <c r="AY142" s="87" t="str">
        <f t="shared" ca="1" si="255"/>
        <v xml:space="preserve"> </v>
      </c>
      <c r="AZ142" s="87" t="str">
        <f t="shared" ca="1" si="255"/>
        <v xml:space="preserve"> </v>
      </c>
      <c r="BA142" s="87" t="str">
        <f t="shared" ca="1" si="255"/>
        <v xml:space="preserve"> </v>
      </c>
      <c r="BB142" s="87" t="str">
        <f t="shared" si="255"/>
        <v>WD</v>
      </c>
      <c r="BC142" s="87" t="str">
        <f t="shared" si="255"/>
        <v>WD</v>
      </c>
      <c r="BD142" s="87" t="str">
        <f t="shared" ca="1" si="255"/>
        <v xml:space="preserve"> </v>
      </c>
      <c r="BE142" s="87" t="str">
        <f t="shared" ca="1" si="255"/>
        <v xml:space="preserve"> </v>
      </c>
      <c r="BF142" s="87" t="str">
        <f t="shared" ca="1" si="255"/>
        <v xml:space="preserve"> </v>
      </c>
      <c r="BG142" s="87" t="str">
        <f t="shared" ca="1" si="255"/>
        <v xml:space="preserve"> </v>
      </c>
      <c r="BH142" s="87" t="str">
        <f t="shared" ca="1" si="255"/>
        <v xml:space="preserve"> </v>
      </c>
      <c r="BI142" s="87" t="str">
        <f t="shared" si="255"/>
        <v>WD</v>
      </c>
      <c r="BJ142" s="87" t="str">
        <f t="shared" si="255"/>
        <v>WD</v>
      </c>
      <c r="BK142" s="87" t="str">
        <f t="shared" ca="1" si="255"/>
        <v xml:space="preserve"> </v>
      </c>
      <c r="BL142" s="87" t="str">
        <f t="shared" ca="1" si="255"/>
        <v xml:space="preserve"> </v>
      </c>
      <c r="BM142" s="87" t="str">
        <f t="shared" ca="1" si="255"/>
        <v xml:space="preserve"> </v>
      </c>
      <c r="BN142" s="87" t="str">
        <f t="shared" ca="1" si="255"/>
        <v xml:space="preserve"> </v>
      </c>
      <c r="BO142" s="87" t="str">
        <f t="shared" ca="1" si="255"/>
        <v xml:space="preserve"> </v>
      </c>
      <c r="BP142" s="87" t="str">
        <f t="shared" si="255"/>
        <v>WD</v>
      </c>
      <c r="BQ142" s="87" t="str">
        <f t="shared" si="255"/>
        <v>WD</v>
      </c>
      <c r="BR142" s="87" t="str">
        <f t="shared" ca="1" si="255"/>
        <v xml:space="preserve"> </v>
      </c>
      <c r="BS142" s="87" t="str">
        <f t="shared" ca="1" si="255"/>
        <v xml:space="preserve"> </v>
      </c>
      <c r="BT142" s="87" t="str">
        <f t="shared" ca="1" si="255"/>
        <v xml:space="preserve"> </v>
      </c>
      <c r="BU142" s="87" t="str">
        <f t="shared" ref="BU142:CZ142" ca="1" si="256">IF($C$2=TRUE,IF($F$142="",IF(AND(OR($D$142&lt;=BU$8,$D$142&lt;BV$8),$E$142&gt;=BU$8),$H$142,IF(OR(WEEKDAY(BU$8)=1,WEEKDAY(BU$8)=7),"WD"," ")),IF(AND(OR($D$142&lt;=BU$8,$D$142&lt;BV$8),$F$142&gt;=BU$8),"C",IF(OR(WEEKDAY(BU$8)=1,WEEKDAY(BU$8)=7),"WD"," "))),IF(OR(WEEKDAY(BU$8)=1,WEEKDAY(BU$8)=7),"WD",IF($F$142="",IF(AND(OR($D$142&lt;=BU$8,$D$142&lt;BV$8),$E$142&gt;=BU$8),$H$142," "),IF(AND(OR($D$142&lt;=BU$8,$D$142&lt;BV$8),$F$142&gt;=BU$8),"C"," "))))</f>
        <v xml:space="preserve"> </v>
      </c>
      <c r="BV142" s="87" t="str">
        <f t="shared" ca="1" si="256"/>
        <v xml:space="preserve"> </v>
      </c>
      <c r="BW142" s="87" t="str">
        <f t="shared" si="256"/>
        <v>WD</v>
      </c>
      <c r="BX142" s="87" t="str">
        <f t="shared" si="256"/>
        <v>WD</v>
      </c>
      <c r="BY142" s="87" t="str">
        <f t="shared" ca="1" si="256"/>
        <v xml:space="preserve"> </v>
      </c>
      <c r="BZ142" s="87" t="str">
        <f t="shared" ca="1" si="256"/>
        <v xml:space="preserve"> </v>
      </c>
      <c r="CA142" s="87" t="str">
        <f t="shared" ca="1" si="256"/>
        <v xml:space="preserve"> </v>
      </c>
      <c r="CB142" s="87" t="str">
        <f t="shared" ca="1" si="256"/>
        <v xml:space="preserve"> </v>
      </c>
      <c r="CC142" s="87" t="str">
        <f t="shared" ca="1" si="256"/>
        <v xml:space="preserve"> </v>
      </c>
      <c r="CD142" s="87" t="str">
        <f t="shared" si="256"/>
        <v>WD</v>
      </c>
      <c r="CE142" s="87" t="str">
        <f t="shared" si="256"/>
        <v>WD</v>
      </c>
      <c r="CF142" s="87" t="str">
        <f t="shared" ca="1" si="256"/>
        <v xml:space="preserve"> </v>
      </c>
      <c r="CG142" s="87" t="str">
        <f t="shared" ca="1" si="256"/>
        <v xml:space="preserve"> </v>
      </c>
      <c r="CH142" s="87" t="str">
        <f t="shared" ca="1" si="256"/>
        <v xml:space="preserve"> </v>
      </c>
      <c r="CI142" s="87" t="str">
        <f t="shared" ca="1" si="256"/>
        <v xml:space="preserve"> </v>
      </c>
      <c r="CJ142" s="87" t="str">
        <f t="shared" ca="1" si="256"/>
        <v xml:space="preserve"> </v>
      </c>
      <c r="CK142" s="87" t="str">
        <f t="shared" si="256"/>
        <v>WD</v>
      </c>
      <c r="CL142" s="87" t="str">
        <f t="shared" si="256"/>
        <v>WD</v>
      </c>
      <c r="CM142" s="87" t="str">
        <f t="shared" ca="1" si="256"/>
        <v xml:space="preserve"> </v>
      </c>
      <c r="CN142" s="87" t="str">
        <f t="shared" ca="1" si="256"/>
        <v xml:space="preserve"> </v>
      </c>
      <c r="CO142" s="87" t="str">
        <f t="shared" ca="1" si="256"/>
        <v xml:space="preserve"> </v>
      </c>
      <c r="CP142" s="87" t="str">
        <f t="shared" ca="1" si="256"/>
        <v xml:space="preserve"> </v>
      </c>
      <c r="CQ142" s="87" t="str">
        <f t="shared" ca="1" si="256"/>
        <v xml:space="preserve"> </v>
      </c>
      <c r="CR142" s="87" t="str">
        <f t="shared" si="256"/>
        <v>WD</v>
      </c>
      <c r="CS142" s="87" t="str">
        <f t="shared" si="256"/>
        <v>WD</v>
      </c>
      <c r="CT142" s="87" t="str">
        <f t="shared" ca="1" si="256"/>
        <v xml:space="preserve"> </v>
      </c>
      <c r="CU142" s="87" t="str">
        <f t="shared" ca="1" si="256"/>
        <v xml:space="preserve"> </v>
      </c>
      <c r="CV142" s="87" t="str">
        <f t="shared" ca="1" si="256"/>
        <v xml:space="preserve"> </v>
      </c>
      <c r="CW142" s="87" t="str">
        <f t="shared" ca="1" si="256"/>
        <v xml:space="preserve"> </v>
      </c>
      <c r="CX142" s="87" t="str">
        <f t="shared" ca="1" si="256"/>
        <v xml:space="preserve"> </v>
      </c>
      <c r="CY142" s="87" t="str">
        <f t="shared" si="256"/>
        <v>WD</v>
      </c>
      <c r="CZ142" s="87" t="str">
        <f t="shared" si="256"/>
        <v>WD</v>
      </c>
      <c r="DA142" s="87" t="str">
        <f t="shared" ref="DA142:DZ142" ca="1" si="257">IF($C$2=TRUE,IF($F$142="",IF(AND(OR($D$142&lt;=DA$8,$D$142&lt;DB$8),$E$142&gt;=DA$8),$H$142,IF(OR(WEEKDAY(DA$8)=1,WEEKDAY(DA$8)=7),"WD"," ")),IF(AND(OR($D$142&lt;=DA$8,$D$142&lt;DB$8),$F$142&gt;=DA$8),"C",IF(OR(WEEKDAY(DA$8)=1,WEEKDAY(DA$8)=7),"WD"," "))),IF(OR(WEEKDAY(DA$8)=1,WEEKDAY(DA$8)=7),"WD",IF($F$142="",IF(AND(OR($D$142&lt;=DA$8,$D$142&lt;DB$8),$E$142&gt;=DA$8),$H$142," "),IF(AND(OR($D$142&lt;=DA$8,$D$142&lt;DB$8),$F$142&gt;=DA$8),"C"," "))))</f>
        <v xml:space="preserve"> </v>
      </c>
      <c r="DB142" s="87" t="str">
        <f t="shared" ca="1" si="257"/>
        <v xml:space="preserve"> </v>
      </c>
      <c r="DC142" s="87" t="str">
        <f t="shared" ca="1" si="257"/>
        <v xml:space="preserve"> </v>
      </c>
      <c r="DD142" s="87" t="str">
        <f t="shared" ca="1" si="257"/>
        <v xml:space="preserve"> </v>
      </c>
      <c r="DE142" s="87" t="str">
        <f t="shared" ca="1" si="257"/>
        <v xml:space="preserve"> </v>
      </c>
      <c r="DF142" s="87" t="str">
        <f t="shared" si="257"/>
        <v>WD</v>
      </c>
      <c r="DG142" s="87" t="str">
        <f t="shared" si="257"/>
        <v>WD</v>
      </c>
      <c r="DH142" s="87" t="str">
        <f t="shared" ca="1" si="257"/>
        <v xml:space="preserve"> </v>
      </c>
      <c r="DI142" s="87" t="str">
        <f t="shared" ca="1" si="257"/>
        <v xml:space="preserve"> </v>
      </c>
      <c r="DJ142" s="87" t="str">
        <f t="shared" ca="1" si="257"/>
        <v xml:space="preserve"> </v>
      </c>
      <c r="DK142" s="87" t="str">
        <f t="shared" ca="1" si="257"/>
        <v xml:space="preserve"> </v>
      </c>
      <c r="DL142" s="87" t="str">
        <f t="shared" ca="1" si="257"/>
        <v xml:space="preserve"> </v>
      </c>
      <c r="DM142" s="87" t="str">
        <f t="shared" si="257"/>
        <v>WD</v>
      </c>
      <c r="DN142" s="87" t="str">
        <f t="shared" si="257"/>
        <v>WD</v>
      </c>
      <c r="DO142" s="87" t="str">
        <f t="shared" ca="1" si="257"/>
        <v xml:space="preserve"> </v>
      </c>
      <c r="DP142" s="87" t="str">
        <f t="shared" ca="1" si="257"/>
        <v xml:space="preserve"> </v>
      </c>
      <c r="DQ142" s="87" t="str">
        <f t="shared" ca="1" si="257"/>
        <v xml:space="preserve"> </v>
      </c>
      <c r="DR142" s="87" t="str">
        <f t="shared" ca="1" si="257"/>
        <v xml:space="preserve"> </v>
      </c>
      <c r="DS142" s="87" t="str">
        <f t="shared" ca="1" si="257"/>
        <v xml:space="preserve"> </v>
      </c>
      <c r="DT142" s="87" t="str">
        <f t="shared" si="257"/>
        <v>WD</v>
      </c>
      <c r="DU142" s="87" t="str">
        <f t="shared" si="257"/>
        <v>WD</v>
      </c>
      <c r="DV142" s="87" t="str">
        <f t="shared" ca="1" si="257"/>
        <v xml:space="preserve"> </v>
      </c>
      <c r="DW142" s="87" t="str">
        <f t="shared" ca="1" si="257"/>
        <v xml:space="preserve"> </v>
      </c>
      <c r="DX142" s="87" t="str">
        <f t="shared" ca="1" si="257"/>
        <v xml:space="preserve"> </v>
      </c>
      <c r="DY142" s="87" t="str">
        <f t="shared" ca="1" si="257"/>
        <v xml:space="preserve"> </v>
      </c>
      <c r="DZ142" s="87" t="str">
        <f t="shared" ca="1" si="257"/>
        <v xml:space="preserve"> </v>
      </c>
    </row>
    <row r="143" spans="1:130" s="74" customFormat="1" ht="1.2" customHeight="1" x14ac:dyDescent="0.3">
      <c r="A143" s="96"/>
      <c r="B143" s="96"/>
      <c r="C143" s="96"/>
      <c r="D143" s="97"/>
      <c r="E143" s="97"/>
      <c r="F143" s="97"/>
      <c r="G143" s="98" t="str">
        <f ca="1">IF(AND(G142 = 100%, G144 = 100%), "100%", " ")</f>
        <v xml:space="preserve"> </v>
      </c>
      <c r="H143" s="82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  <c r="DS143" s="87"/>
      <c r="DT143" s="87"/>
      <c r="DU143" s="87"/>
      <c r="DV143" s="87"/>
      <c r="DW143" s="87"/>
      <c r="DX143" s="87"/>
      <c r="DY143" s="87"/>
      <c r="DZ143" s="87"/>
    </row>
    <row r="144" spans="1:130" x14ac:dyDescent="0.3">
      <c r="A144" s="96" t="str">
        <f ca="1">IF(OFFSET(Actions!B1,68,0)  = "","", OFFSET(Actions!B1,68,0) )</f>
        <v/>
      </c>
      <c r="B144" s="96" t="str">
        <f ca="1">IF(OFFSET(Actions!H$1,68,0) = "","", OFFSET(Actions!H$1,68,0))</f>
        <v/>
      </c>
      <c r="C144" s="96" t="str">
        <f ca="1">IF(OFFSET(Actions!C1,68,0)  = "","", OFFSET(Actions!C1,68,0) )</f>
        <v/>
      </c>
      <c r="D144" s="97" t="str">
        <f ca="1">IF(OFFSET(Actions!I$1,68,0) = 0/1/1900,"",IFERROR(DATEVALUE(MID(OFFSET(Actions!I$1,68,0), 5,8 )), OFFSET(Actions!I$1,68,0)))</f>
        <v/>
      </c>
      <c r="E144" s="97" t="str">
        <f ca="1">IF(OFFSET(Actions!J$1,68,0) = 0/1/1900,"",IFERROR(DATEVALUE(MID(OFFSET(Actions!J$1,68,0), 5,8 )), OFFSET(Actions!J$1,68,0)))</f>
        <v/>
      </c>
      <c r="F144" s="97" t="str">
        <f ca="1">IF(OFFSET(Actions!K$1,68,0) = 0/1/1900,"",IFERROR(DATEVALUE(MID(OFFSET(Actions!K$1,68,0), 5,8 )), OFFSET(Actions!K$1,68,0)))</f>
        <v/>
      </c>
      <c r="G144" s="98" t="str">
        <f ca="1">IF(OFFSET(Actions!G1,68,0)  = "","", OFFSET(Actions!G1,68,0) )</f>
        <v/>
      </c>
      <c r="H144" s="82" t="str">
        <f ca="1">IF(OFFSET(Actions!E1,68,0)  = "","", OFFSET(Actions!E1,68,0) )</f>
        <v/>
      </c>
      <c r="I144" s="87" t="str">
        <f t="shared" ref="I144:AN144" ca="1" si="258">IF($C$2=TRUE,IF($F$144="",IF(AND(OR($D$144&lt;=I$8,$D$144&lt;J$8),$E$144&gt;=I$8),$H$144,IF(OR(WEEKDAY(I$8)=1,WEEKDAY(I$8)=7),"WD"," ")),IF(AND(OR($D$144&lt;=I$8,$D$144&lt;J$8),$F$144&gt;=I$8),"C",IF(OR(WEEKDAY(I$8)=1,WEEKDAY(I$8)=7),"WD"," "))),IF(OR(WEEKDAY(I$8)=1,WEEKDAY(I$8)=7),"WD",IF($F$144="",IF(AND(OR($D$144&lt;=I$8,$D$144&lt;J$8),$E$144&gt;=I$8),$H$144," "),IF(AND(OR($D$144&lt;=I$8,$D$144&lt;J$8),$F$144&gt;=I$8),"C"," "))))</f>
        <v xml:space="preserve"> </v>
      </c>
      <c r="J144" s="87" t="str">
        <f t="shared" ca="1" si="258"/>
        <v xml:space="preserve"> </v>
      </c>
      <c r="K144" s="87" t="str">
        <f t="shared" ca="1" si="258"/>
        <v xml:space="preserve"> </v>
      </c>
      <c r="L144" s="87" t="str">
        <f t="shared" si="258"/>
        <v>WD</v>
      </c>
      <c r="M144" s="87" t="str">
        <f t="shared" si="258"/>
        <v>WD</v>
      </c>
      <c r="N144" s="87" t="str">
        <f t="shared" ca="1" si="258"/>
        <v xml:space="preserve"> </v>
      </c>
      <c r="O144" s="87" t="str">
        <f t="shared" ca="1" si="258"/>
        <v xml:space="preserve"> </v>
      </c>
      <c r="P144" s="87" t="str">
        <f t="shared" ca="1" si="258"/>
        <v xml:space="preserve"> </v>
      </c>
      <c r="Q144" s="87" t="str">
        <f t="shared" ca="1" si="258"/>
        <v xml:space="preserve"> </v>
      </c>
      <c r="R144" s="87" t="str">
        <f t="shared" ca="1" si="258"/>
        <v xml:space="preserve"> </v>
      </c>
      <c r="S144" s="87" t="str">
        <f t="shared" si="258"/>
        <v>WD</v>
      </c>
      <c r="T144" s="87" t="str">
        <f t="shared" si="258"/>
        <v>WD</v>
      </c>
      <c r="U144" s="87" t="str">
        <f t="shared" ca="1" si="258"/>
        <v xml:space="preserve"> </v>
      </c>
      <c r="V144" s="87" t="str">
        <f t="shared" ca="1" si="258"/>
        <v xml:space="preserve"> </v>
      </c>
      <c r="W144" s="87" t="str">
        <f t="shared" ca="1" si="258"/>
        <v xml:space="preserve"> </v>
      </c>
      <c r="X144" s="87" t="str">
        <f t="shared" ca="1" si="258"/>
        <v xml:space="preserve"> </v>
      </c>
      <c r="Y144" s="87" t="str">
        <f t="shared" ca="1" si="258"/>
        <v xml:space="preserve"> </v>
      </c>
      <c r="Z144" s="87" t="str">
        <f t="shared" si="258"/>
        <v>WD</v>
      </c>
      <c r="AA144" s="87" t="str">
        <f t="shared" si="258"/>
        <v>WD</v>
      </c>
      <c r="AB144" s="87" t="str">
        <f t="shared" ca="1" si="258"/>
        <v xml:space="preserve"> </v>
      </c>
      <c r="AC144" s="87" t="str">
        <f t="shared" ca="1" si="258"/>
        <v xml:space="preserve"> </v>
      </c>
      <c r="AD144" s="87" t="str">
        <f t="shared" ca="1" si="258"/>
        <v xml:space="preserve"> </v>
      </c>
      <c r="AE144" s="87" t="str">
        <f t="shared" ca="1" si="258"/>
        <v xml:space="preserve"> </v>
      </c>
      <c r="AF144" s="87" t="str">
        <f t="shared" ca="1" si="258"/>
        <v xml:space="preserve"> </v>
      </c>
      <c r="AG144" s="87" t="str">
        <f t="shared" si="258"/>
        <v>WD</v>
      </c>
      <c r="AH144" s="87" t="str">
        <f t="shared" si="258"/>
        <v>WD</v>
      </c>
      <c r="AI144" s="87" t="str">
        <f t="shared" ca="1" si="258"/>
        <v xml:space="preserve"> </v>
      </c>
      <c r="AJ144" s="87" t="str">
        <f t="shared" ca="1" si="258"/>
        <v xml:space="preserve"> </v>
      </c>
      <c r="AK144" s="87" t="str">
        <f t="shared" ca="1" si="258"/>
        <v xml:space="preserve"> </v>
      </c>
      <c r="AL144" s="87" t="str">
        <f t="shared" ca="1" si="258"/>
        <v xml:space="preserve"> </v>
      </c>
      <c r="AM144" s="87" t="str">
        <f t="shared" ca="1" si="258"/>
        <v xml:space="preserve"> </v>
      </c>
      <c r="AN144" s="87" t="str">
        <f t="shared" si="258"/>
        <v>WD</v>
      </c>
      <c r="AO144" s="87" t="str">
        <f t="shared" ref="AO144:BT144" si="259">IF($C$2=TRUE,IF($F$144="",IF(AND(OR($D$144&lt;=AO$8,$D$144&lt;AP$8),$E$144&gt;=AO$8),$H$144,IF(OR(WEEKDAY(AO$8)=1,WEEKDAY(AO$8)=7),"WD"," ")),IF(AND(OR($D$144&lt;=AO$8,$D$144&lt;AP$8),$F$144&gt;=AO$8),"C",IF(OR(WEEKDAY(AO$8)=1,WEEKDAY(AO$8)=7),"WD"," "))),IF(OR(WEEKDAY(AO$8)=1,WEEKDAY(AO$8)=7),"WD",IF($F$144="",IF(AND(OR($D$144&lt;=AO$8,$D$144&lt;AP$8),$E$144&gt;=AO$8),$H$144," "),IF(AND(OR($D$144&lt;=AO$8,$D$144&lt;AP$8),$F$144&gt;=AO$8),"C"," "))))</f>
        <v>WD</v>
      </c>
      <c r="AP144" s="87" t="str">
        <f t="shared" ca="1" si="259"/>
        <v xml:space="preserve"> </v>
      </c>
      <c r="AQ144" s="87" t="str">
        <f t="shared" ca="1" si="259"/>
        <v xml:space="preserve"> </v>
      </c>
      <c r="AR144" s="87" t="str">
        <f t="shared" ca="1" si="259"/>
        <v xml:space="preserve"> </v>
      </c>
      <c r="AS144" s="87" t="str">
        <f t="shared" ca="1" si="259"/>
        <v xml:space="preserve"> </v>
      </c>
      <c r="AT144" s="87" t="str">
        <f t="shared" ca="1" si="259"/>
        <v xml:space="preserve"> </v>
      </c>
      <c r="AU144" s="87" t="str">
        <f t="shared" si="259"/>
        <v>WD</v>
      </c>
      <c r="AV144" s="87" t="str">
        <f t="shared" si="259"/>
        <v>WD</v>
      </c>
      <c r="AW144" s="87" t="str">
        <f t="shared" ca="1" si="259"/>
        <v xml:space="preserve"> </v>
      </c>
      <c r="AX144" s="87" t="str">
        <f t="shared" ca="1" si="259"/>
        <v xml:space="preserve"> </v>
      </c>
      <c r="AY144" s="87" t="str">
        <f t="shared" ca="1" si="259"/>
        <v xml:space="preserve"> </v>
      </c>
      <c r="AZ144" s="87" t="str">
        <f t="shared" ca="1" si="259"/>
        <v xml:space="preserve"> </v>
      </c>
      <c r="BA144" s="87" t="str">
        <f t="shared" ca="1" si="259"/>
        <v xml:space="preserve"> </v>
      </c>
      <c r="BB144" s="87" t="str">
        <f t="shared" si="259"/>
        <v>WD</v>
      </c>
      <c r="BC144" s="87" t="str">
        <f t="shared" si="259"/>
        <v>WD</v>
      </c>
      <c r="BD144" s="87" t="str">
        <f t="shared" ca="1" si="259"/>
        <v xml:space="preserve"> </v>
      </c>
      <c r="BE144" s="87" t="str">
        <f t="shared" ca="1" si="259"/>
        <v xml:space="preserve"> </v>
      </c>
      <c r="BF144" s="87" t="str">
        <f t="shared" ca="1" si="259"/>
        <v xml:space="preserve"> </v>
      </c>
      <c r="BG144" s="87" t="str">
        <f t="shared" ca="1" si="259"/>
        <v xml:space="preserve"> </v>
      </c>
      <c r="BH144" s="87" t="str">
        <f t="shared" ca="1" si="259"/>
        <v xml:space="preserve"> </v>
      </c>
      <c r="BI144" s="87" t="str">
        <f t="shared" si="259"/>
        <v>WD</v>
      </c>
      <c r="BJ144" s="87" t="str">
        <f t="shared" si="259"/>
        <v>WD</v>
      </c>
      <c r="BK144" s="87" t="str">
        <f t="shared" ca="1" si="259"/>
        <v xml:space="preserve"> </v>
      </c>
      <c r="BL144" s="87" t="str">
        <f t="shared" ca="1" si="259"/>
        <v xml:space="preserve"> </v>
      </c>
      <c r="BM144" s="87" t="str">
        <f t="shared" ca="1" si="259"/>
        <v xml:space="preserve"> </v>
      </c>
      <c r="BN144" s="87" t="str">
        <f t="shared" ca="1" si="259"/>
        <v xml:space="preserve"> </v>
      </c>
      <c r="BO144" s="87" t="str">
        <f t="shared" ca="1" si="259"/>
        <v xml:space="preserve"> </v>
      </c>
      <c r="BP144" s="87" t="str">
        <f t="shared" si="259"/>
        <v>WD</v>
      </c>
      <c r="BQ144" s="87" t="str">
        <f t="shared" si="259"/>
        <v>WD</v>
      </c>
      <c r="BR144" s="87" t="str">
        <f t="shared" ca="1" si="259"/>
        <v xml:space="preserve"> </v>
      </c>
      <c r="BS144" s="87" t="str">
        <f t="shared" ca="1" si="259"/>
        <v xml:space="preserve"> </v>
      </c>
      <c r="BT144" s="87" t="str">
        <f t="shared" ca="1" si="259"/>
        <v xml:space="preserve"> </v>
      </c>
      <c r="BU144" s="87" t="str">
        <f t="shared" ref="BU144:CZ144" ca="1" si="260">IF($C$2=TRUE,IF($F$144="",IF(AND(OR($D$144&lt;=BU$8,$D$144&lt;BV$8),$E$144&gt;=BU$8),$H$144,IF(OR(WEEKDAY(BU$8)=1,WEEKDAY(BU$8)=7),"WD"," ")),IF(AND(OR($D$144&lt;=BU$8,$D$144&lt;BV$8),$F$144&gt;=BU$8),"C",IF(OR(WEEKDAY(BU$8)=1,WEEKDAY(BU$8)=7),"WD"," "))),IF(OR(WEEKDAY(BU$8)=1,WEEKDAY(BU$8)=7),"WD",IF($F$144="",IF(AND(OR($D$144&lt;=BU$8,$D$144&lt;BV$8),$E$144&gt;=BU$8),$H$144," "),IF(AND(OR($D$144&lt;=BU$8,$D$144&lt;BV$8),$F$144&gt;=BU$8),"C"," "))))</f>
        <v xml:space="preserve"> </v>
      </c>
      <c r="BV144" s="87" t="str">
        <f t="shared" ca="1" si="260"/>
        <v xml:space="preserve"> </v>
      </c>
      <c r="BW144" s="87" t="str">
        <f t="shared" si="260"/>
        <v>WD</v>
      </c>
      <c r="BX144" s="87" t="str">
        <f t="shared" si="260"/>
        <v>WD</v>
      </c>
      <c r="BY144" s="87" t="str">
        <f t="shared" ca="1" si="260"/>
        <v xml:space="preserve"> </v>
      </c>
      <c r="BZ144" s="87" t="str">
        <f t="shared" ca="1" si="260"/>
        <v xml:space="preserve"> </v>
      </c>
      <c r="CA144" s="87" t="str">
        <f t="shared" ca="1" si="260"/>
        <v xml:space="preserve"> </v>
      </c>
      <c r="CB144" s="87" t="str">
        <f t="shared" ca="1" si="260"/>
        <v xml:space="preserve"> </v>
      </c>
      <c r="CC144" s="87" t="str">
        <f t="shared" ca="1" si="260"/>
        <v xml:space="preserve"> </v>
      </c>
      <c r="CD144" s="87" t="str">
        <f t="shared" si="260"/>
        <v>WD</v>
      </c>
      <c r="CE144" s="87" t="str">
        <f t="shared" si="260"/>
        <v>WD</v>
      </c>
      <c r="CF144" s="87" t="str">
        <f t="shared" ca="1" si="260"/>
        <v xml:space="preserve"> </v>
      </c>
      <c r="CG144" s="87" t="str">
        <f t="shared" ca="1" si="260"/>
        <v xml:space="preserve"> </v>
      </c>
      <c r="CH144" s="87" t="str">
        <f t="shared" ca="1" si="260"/>
        <v xml:space="preserve"> </v>
      </c>
      <c r="CI144" s="87" t="str">
        <f t="shared" ca="1" si="260"/>
        <v xml:space="preserve"> </v>
      </c>
      <c r="CJ144" s="87" t="str">
        <f t="shared" ca="1" si="260"/>
        <v xml:space="preserve"> </v>
      </c>
      <c r="CK144" s="87" t="str">
        <f t="shared" si="260"/>
        <v>WD</v>
      </c>
      <c r="CL144" s="87" t="str">
        <f t="shared" si="260"/>
        <v>WD</v>
      </c>
      <c r="CM144" s="87" t="str">
        <f t="shared" ca="1" si="260"/>
        <v xml:space="preserve"> </v>
      </c>
      <c r="CN144" s="87" t="str">
        <f t="shared" ca="1" si="260"/>
        <v xml:space="preserve"> </v>
      </c>
      <c r="CO144" s="87" t="str">
        <f t="shared" ca="1" si="260"/>
        <v xml:space="preserve"> </v>
      </c>
      <c r="CP144" s="87" t="str">
        <f t="shared" ca="1" si="260"/>
        <v xml:space="preserve"> </v>
      </c>
      <c r="CQ144" s="87" t="str">
        <f t="shared" ca="1" si="260"/>
        <v xml:space="preserve"> </v>
      </c>
      <c r="CR144" s="87" t="str">
        <f t="shared" si="260"/>
        <v>WD</v>
      </c>
      <c r="CS144" s="87" t="str">
        <f t="shared" si="260"/>
        <v>WD</v>
      </c>
      <c r="CT144" s="87" t="str">
        <f t="shared" ca="1" si="260"/>
        <v xml:space="preserve"> </v>
      </c>
      <c r="CU144" s="87" t="str">
        <f t="shared" ca="1" si="260"/>
        <v xml:space="preserve"> </v>
      </c>
      <c r="CV144" s="87" t="str">
        <f t="shared" ca="1" si="260"/>
        <v xml:space="preserve"> </v>
      </c>
      <c r="CW144" s="87" t="str">
        <f t="shared" ca="1" si="260"/>
        <v xml:space="preserve"> </v>
      </c>
      <c r="CX144" s="87" t="str">
        <f t="shared" ca="1" si="260"/>
        <v xml:space="preserve"> </v>
      </c>
      <c r="CY144" s="87" t="str">
        <f t="shared" si="260"/>
        <v>WD</v>
      </c>
      <c r="CZ144" s="87" t="str">
        <f t="shared" si="260"/>
        <v>WD</v>
      </c>
      <c r="DA144" s="87" t="str">
        <f t="shared" ref="DA144:DZ144" ca="1" si="261">IF($C$2=TRUE,IF($F$144="",IF(AND(OR($D$144&lt;=DA$8,$D$144&lt;DB$8),$E$144&gt;=DA$8),$H$144,IF(OR(WEEKDAY(DA$8)=1,WEEKDAY(DA$8)=7),"WD"," ")),IF(AND(OR($D$144&lt;=DA$8,$D$144&lt;DB$8),$F$144&gt;=DA$8),"C",IF(OR(WEEKDAY(DA$8)=1,WEEKDAY(DA$8)=7),"WD"," "))),IF(OR(WEEKDAY(DA$8)=1,WEEKDAY(DA$8)=7),"WD",IF($F$144="",IF(AND(OR($D$144&lt;=DA$8,$D$144&lt;DB$8),$E$144&gt;=DA$8),$H$144," "),IF(AND(OR($D$144&lt;=DA$8,$D$144&lt;DB$8),$F$144&gt;=DA$8),"C"," "))))</f>
        <v xml:space="preserve"> </v>
      </c>
      <c r="DB144" s="87" t="str">
        <f t="shared" ca="1" si="261"/>
        <v xml:space="preserve"> </v>
      </c>
      <c r="DC144" s="87" t="str">
        <f t="shared" ca="1" si="261"/>
        <v xml:space="preserve"> </v>
      </c>
      <c r="DD144" s="87" t="str">
        <f t="shared" ca="1" si="261"/>
        <v xml:space="preserve"> </v>
      </c>
      <c r="DE144" s="87" t="str">
        <f t="shared" ca="1" si="261"/>
        <v xml:space="preserve"> </v>
      </c>
      <c r="DF144" s="87" t="str">
        <f t="shared" si="261"/>
        <v>WD</v>
      </c>
      <c r="DG144" s="87" t="str">
        <f t="shared" si="261"/>
        <v>WD</v>
      </c>
      <c r="DH144" s="87" t="str">
        <f t="shared" ca="1" si="261"/>
        <v xml:space="preserve"> </v>
      </c>
      <c r="DI144" s="87" t="str">
        <f t="shared" ca="1" si="261"/>
        <v xml:space="preserve"> </v>
      </c>
      <c r="DJ144" s="87" t="str">
        <f t="shared" ca="1" si="261"/>
        <v xml:space="preserve"> </v>
      </c>
      <c r="DK144" s="87" t="str">
        <f t="shared" ca="1" si="261"/>
        <v xml:space="preserve"> </v>
      </c>
      <c r="DL144" s="87" t="str">
        <f t="shared" ca="1" si="261"/>
        <v xml:space="preserve"> </v>
      </c>
      <c r="DM144" s="87" t="str">
        <f t="shared" si="261"/>
        <v>WD</v>
      </c>
      <c r="DN144" s="87" t="str">
        <f t="shared" si="261"/>
        <v>WD</v>
      </c>
      <c r="DO144" s="87" t="str">
        <f t="shared" ca="1" si="261"/>
        <v xml:space="preserve"> </v>
      </c>
      <c r="DP144" s="87" t="str">
        <f t="shared" ca="1" si="261"/>
        <v xml:space="preserve"> </v>
      </c>
      <c r="DQ144" s="87" t="str">
        <f t="shared" ca="1" si="261"/>
        <v xml:space="preserve"> </v>
      </c>
      <c r="DR144" s="87" t="str">
        <f t="shared" ca="1" si="261"/>
        <v xml:space="preserve"> </v>
      </c>
      <c r="DS144" s="87" t="str">
        <f t="shared" ca="1" si="261"/>
        <v xml:space="preserve"> </v>
      </c>
      <c r="DT144" s="87" t="str">
        <f t="shared" si="261"/>
        <v>WD</v>
      </c>
      <c r="DU144" s="87" t="str">
        <f t="shared" si="261"/>
        <v>WD</v>
      </c>
      <c r="DV144" s="87" t="str">
        <f t="shared" ca="1" si="261"/>
        <v xml:space="preserve"> </v>
      </c>
      <c r="DW144" s="87" t="str">
        <f t="shared" ca="1" si="261"/>
        <v xml:space="preserve"> </v>
      </c>
      <c r="DX144" s="87" t="str">
        <f t="shared" ca="1" si="261"/>
        <v xml:space="preserve"> </v>
      </c>
      <c r="DY144" s="87" t="str">
        <f t="shared" ca="1" si="261"/>
        <v xml:space="preserve"> </v>
      </c>
      <c r="DZ144" s="87" t="str">
        <f t="shared" ca="1" si="261"/>
        <v xml:space="preserve"> </v>
      </c>
    </row>
    <row r="145" spans="1:130" s="74" customFormat="1" ht="1.2" customHeight="1" x14ac:dyDescent="0.3">
      <c r="A145" s="96"/>
      <c r="B145" s="96"/>
      <c r="C145" s="96"/>
      <c r="D145" s="97"/>
      <c r="E145" s="97"/>
      <c r="F145" s="97"/>
      <c r="G145" s="98" t="str">
        <f ca="1">IF(AND(G144 = 100%, G146 = 100%), "100%", " ")</f>
        <v xml:space="preserve"> </v>
      </c>
      <c r="H145" s="82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  <c r="DS145" s="87"/>
      <c r="DT145" s="87"/>
      <c r="DU145" s="87"/>
      <c r="DV145" s="87"/>
      <c r="DW145" s="87"/>
      <c r="DX145" s="87"/>
      <c r="DY145" s="87"/>
      <c r="DZ145" s="87"/>
    </row>
    <row r="146" spans="1:130" x14ac:dyDescent="0.3">
      <c r="A146" s="96" t="str">
        <f ca="1">IF(OFFSET(Actions!B1,69,0)  = "","", OFFSET(Actions!B1,69,0) )</f>
        <v/>
      </c>
      <c r="B146" s="96" t="str">
        <f ca="1">IF(OFFSET(Actions!H$1,69,0) = "","", OFFSET(Actions!H$1,69,0))</f>
        <v/>
      </c>
      <c r="C146" s="96" t="str">
        <f ca="1">IF(OFFSET(Actions!C1,69,0)  = "","", OFFSET(Actions!C1,69,0) )</f>
        <v/>
      </c>
      <c r="D146" s="97" t="str">
        <f ca="1">IF(OFFSET(Actions!I$1,69,0) = 0/1/1900,"",IFERROR(DATEVALUE(MID(OFFSET(Actions!I$1,69,0), 5,8 )), OFFSET(Actions!I$1,69,0)))</f>
        <v/>
      </c>
      <c r="E146" s="97" t="str">
        <f ca="1">IF(OFFSET(Actions!J$1,69,0) = 0/1/1900,"",IFERROR(DATEVALUE(MID(OFFSET(Actions!J$1,69,0), 5,8 )), OFFSET(Actions!J$1,69,0)))</f>
        <v/>
      </c>
      <c r="F146" s="97" t="str">
        <f ca="1">IF(OFFSET(Actions!K$1,69,0) = 0/1/1900,"",IFERROR(DATEVALUE(MID(OFFSET(Actions!K$1,69,0), 5,8 )), OFFSET(Actions!K$1,69,0)))</f>
        <v/>
      </c>
      <c r="G146" s="98" t="str">
        <f ca="1">IF(OFFSET(Actions!G1,69,0)  = "","", OFFSET(Actions!G1,69,0) )</f>
        <v/>
      </c>
      <c r="H146" s="82" t="str">
        <f ca="1">IF(OFFSET(Actions!E1,69,0)  = "","", OFFSET(Actions!E1,69,0) )</f>
        <v/>
      </c>
      <c r="I146" s="87" t="str">
        <f t="shared" ref="I146:AN146" ca="1" si="262">IF($C$2=TRUE,IF($F$146="",IF(AND(OR($D$146&lt;=I$8,$D$146&lt;J$8),$E$146&gt;=I$8),$H$146,IF(OR(WEEKDAY(I$8)=1,WEEKDAY(I$8)=7),"WD"," ")),IF(AND(OR($D$146&lt;=I$8,$D$146&lt;J$8),$F$146&gt;=I$8),"C",IF(OR(WEEKDAY(I$8)=1,WEEKDAY(I$8)=7),"WD"," "))),IF(OR(WEEKDAY(I$8)=1,WEEKDAY(I$8)=7),"WD",IF($F$146="",IF(AND(OR($D$146&lt;=I$8,$D$146&lt;J$8),$E$146&gt;=I$8),$H$146," "),IF(AND(OR($D$146&lt;=I$8,$D$146&lt;J$8),$F$146&gt;=I$8),"C"," "))))</f>
        <v xml:space="preserve"> </v>
      </c>
      <c r="J146" s="87" t="str">
        <f t="shared" ca="1" si="262"/>
        <v xml:space="preserve"> </v>
      </c>
      <c r="K146" s="87" t="str">
        <f t="shared" ca="1" si="262"/>
        <v xml:space="preserve"> </v>
      </c>
      <c r="L146" s="87" t="str">
        <f t="shared" si="262"/>
        <v>WD</v>
      </c>
      <c r="M146" s="87" t="str">
        <f t="shared" si="262"/>
        <v>WD</v>
      </c>
      <c r="N146" s="87" t="str">
        <f t="shared" ca="1" si="262"/>
        <v xml:space="preserve"> </v>
      </c>
      <c r="O146" s="87" t="str">
        <f t="shared" ca="1" si="262"/>
        <v xml:space="preserve"> </v>
      </c>
      <c r="P146" s="87" t="str">
        <f t="shared" ca="1" si="262"/>
        <v xml:space="preserve"> </v>
      </c>
      <c r="Q146" s="87" t="str">
        <f t="shared" ca="1" si="262"/>
        <v xml:space="preserve"> </v>
      </c>
      <c r="R146" s="87" t="str">
        <f t="shared" ca="1" si="262"/>
        <v xml:space="preserve"> </v>
      </c>
      <c r="S146" s="87" t="str">
        <f t="shared" si="262"/>
        <v>WD</v>
      </c>
      <c r="T146" s="87" t="str">
        <f t="shared" si="262"/>
        <v>WD</v>
      </c>
      <c r="U146" s="87" t="str">
        <f t="shared" ca="1" si="262"/>
        <v xml:space="preserve"> </v>
      </c>
      <c r="V146" s="87" t="str">
        <f t="shared" ca="1" si="262"/>
        <v xml:space="preserve"> </v>
      </c>
      <c r="W146" s="87" t="str">
        <f t="shared" ca="1" si="262"/>
        <v xml:space="preserve"> </v>
      </c>
      <c r="X146" s="87" t="str">
        <f t="shared" ca="1" si="262"/>
        <v xml:space="preserve"> </v>
      </c>
      <c r="Y146" s="87" t="str">
        <f t="shared" ca="1" si="262"/>
        <v xml:space="preserve"> </v>
      </c>
      <c r="Z146" s="87" t="str">
        <f t="shared" si="262"/>
        <v>WD</v>
      </c>
      <c r="AA146" s="87" t="str">
        <f t="shared" si="262"/>
        <v>WD</v>
      </c>
      <c r="AB146" s="87" t="str">
        <f t="shared" ca="1" si="262"/>
        <v xml:space="preserve"> </v>
      </c>
      <c r="AC146" s="87" t="str">
        <f t="shared" ca="1" si="262"/>
        <v xml:space="preserve"> </v>
      </c>
      <c r="AD146" s="87" t="str">
        <f t="shared" ca="1" si="262"/>
        <v xml:space="preserve"> </v>
      </c>
      <c r="AE146" s="87" t="str">
        <f t="shared" ca="1" si="262"/>
        <v xml:space="preserve"> </v>
      </c>
      <c r="AF146" s="87" t="str">
        <f t="shared" ca="1" si="262"/>
        <v xml:space="preserve"> </v>
      </c>
      <c r="AG146" s="87" t="str">
        <f t="shared" si="262"/>
        <v>WD</v>
      </c>
      <c r="AH146" s="87" t="str">
        <f t="shared" si="262"/>
        <v>WD</v>
      </c>
      <c r="AI146" s="87" t="str">
        <f t="shared" ca="1" si="262"/>
        <v xml:space="preserve"> </v>
      </c>
      <c r="AJ146" s="87" t="str">
        <f t="shared" ca="1" si="262"/>
        <v xml:space="preserve"> </v>
      </c>
      <c r="AK146" s="87" t="str">
        <f t="shared" ca="1" si="262"/>
        <v xml:space="preserve"> </v>
      </c>
      <c r="AL146" s="87" t="str">
        <f t="shared" ca="1" si="262"/>
        <v xml:space="preserve"> </v>
      </c>
      <c r="AM146" s="87" t="str">
        <f t="shared" ca="1" si="262"/>
        <v xml:space="preserve"> </v>
      </c>
      <c r="AN146" s="87" t="str">
        <f t="shared" si="262"/>
        <v>WD</v>
      </c>
      <c r="AO146" s="87" t="str">
        <f t="shared" ref="AO146:BT146" si="263">IF($C$2=TRUE,IF($F$146="",IF(AND(OR($D$146&lt;=AO$8,$D$146&lt;AP$8),$E$146&gt;=AO$8),$H$146,IF(OR(WEEKDAY(AO$8)=1,WEEKDAY(AO$8)=7),"WD"," ")),IF(AND(OR($D$146&lt;=AO$8,$D$146&lt;AP$8),$F$146&gt;=AO$8),"C",IF(OR(WEEKDAY(AO$8)=1,WEEKDAY(AO$8)=7),"WD"," "))),IF(OR(WEEKDAY(AO$8)=1,WEEKDAY(AO$8)=7),"WD",IF($F$146="",IF(AND(OR($D$146&lt;=AO$8,$D$146&lt;AP$8),$E$146&gt;=AO$8),$H$146," "),IF(AND(OR($D$146&lt;=AO$8,$D$146&lt;AP$8),$F$146&gt;=AO$8),"C"," "))))</f>
        <v>WD</v>
      </c>
      <c r="AP146" s="87" t="str">
        <f t="shared" ca="1" si="263"/>
        <v xml:space="preserve"> </v>
      </c>
      <c r="AQ146" s="87" t="str">
        <f t="shared" ca="1" si="263"/>
        <v xml:space="preserve"> </v>
      </c>
      <c r="AR146" s="87" t="str">
        <f t="shared" ca="1" si="263"/>
        <v xml:space="preserve"> </v>
      </c>
      <c r="AS146" s="87" t="str">
        <f t="shared" ca="1" si="263"/>
        <v xml:space="preserve"> </v>
      </c>
      <c r="AT146" s="87" t="str">
        <f t="shared" ca="1" si="263"/>
        <v xml:space="preserve"> </v>
      </c>
      <c r="AU146" s="87" t="str">
        <f t="shared" si="263"/>
        <v>WD</v>
      </c>
      <c r="AV146" s="87" t="str">
        <f t="shared" si="263"/>
        <v>WD</v>
      </c>
      <c r="AW146" s="87" t="str">
        <f t="shared" ca="1" si="263"/>
        <v xml:space="preserve"> </v>
      </c>
      <c r="AX146" s="87" t="str">
        <f t="shared" ca="1" si="263"/>
        <v xml:space="preserve"> </v>
      </c>
      <c r="AY146" s="87" t="str">
        <f t="shared" ca="1" si="263"/>
        <v xml:space="preserve"> </v>
      </c>
      <c r="AZ146" s="87" t="str">
        <f t="shared" ca="1" si="263"/>
        <v xml:space="preserve"> </v>
      </c>
      <c r="BA146" s="87" t="str">
        <f t="shared" ca="1" si="263"/>
        <v xml:space="preserve"> </v>
      </c>
      <c r="BB146" s="87" t="str">
        <f t="shared" si="263"/>
        <v>WD</v>
      </c>
      <c r="BC146" s="87" t="str">
        <f t="shared" si="263"/>
        <v>WD</v>
      </c>
      <c r="BD146" s="87" t="str">
        <f t="shared" ca="1" si="263"/>
        <v xml:space="preserve"> </v>
      </c>
      <c r="BE146" s="87" t="str">
        <f t="shared" ca="1" si="263"/>
        <v xml:space="preserve"> </v>
      </c>
      <c r="BF146" s="87" t="str">
        <f t="shared" ca="1" si="263"/>
        <v xml:space="preserve"> </v>
      </c>
      <c r="BG146" s="87" t="str">
        <f t="shared" ca="1" si="263"/>
        <v xml:space="preserve"> </v>
      </c>
      <c r="BH146" s="87" t="str">
        <f t="shared" ca="1" si="263"/>
        <v xml:space="preserve"> </v>
      </c>
      <c r="BI146" s="87" t="str">
        <f t="shared" si="263"/>
        <v>WD</v>
      </c>
      <c r="BJ146" s="87" t="str">
        <f t="shared" si="263"/>
        <v>WD</v>
      </c>
      <c r="BK146" s="87" t="str">
        <f t="shared" ca="1" si="263"/>
        <v xml:space="preserve"> </v>
      </c>
      <c r="BL146" s="87" t="str">
        <f t="shared" ca="1" si="263"/>
        <v xml:space="preserve"> </v>
      </c>
      <c r="BM146" s="87" t="str">
        <f t="shared" ca="1" si="263"/>
        <v xml:space="preserve"> </v>
      </c>
      <c r="BN146" s="87" t="str">
        <f t="shared" ca="1" si="263"/>
        <v xml:space="preserve"> </v>
      </c>
      <c r="BO146" s="87" t="str">
        <f t="shared" ca="1" si="263"/>
        <v xml:space="preserve"> </v>
      </c>
      <c r="BP146" s="87" t="str">
        <f t="shared" si="263"/>
        <v>WD</v>
      </c>
      <c r="BQ146" s="87" t="str">
        <f t="shared" si="263"/>
        <v>WD</v>
      </c>
      <c r="BR146" s="87" t="str">
        <f t="shared" ca="1" si="263"/>
        <v xml:space="preserve"> </v>
      </c>
      <c r="BS146" s="87" t="str">
        <f t="shared" ca="1" si="263"/>
        <v xml:space="preserve"> </v>
      </c>
      <c r="BT146" s="87" t="str">
        <f t="shared" ca="1" si="263"/>
        <v xml:space="preserve"> </v>
      </c>
      <c r="BU146" s="87" t="str">
        <f t="shared" ref="BU146:CZ146" ca="1" si="264">IF($C$2=TRUE,IF($F$146="",IF(AND(OR($D$146&lt;=BU$8,$D$146&lt;BV$8),$E$146&gt;=BU$8),$H$146,IF(OR(WEEKDAY(BU$8)=1,WEEKDAY(BU$8)=7),"WD"," ")),IF(AND(OR($D$146&lt;=BU$8,$D$146&lt;BV$8),$F$146&gt;=BU$8),"C",IF(OR(WEEKDAY(BU$8)=1,WEEKDAY(BU$8)=7),"WD"," "))),IF(OR(WEEKDAY(BU$8)=1,WEEKDAY(BU$8)=7),"WD",IF($F$146="",IF(AND(OR($D$146&lt;=BU$8,$D$146&lt;BV$8),$E$146&gt;=BU$8),$H$146," "),IF(AND(OR($D$146&lt;=BU$8,$D$146&lt;BV$8),$F$146&gt;=BU$8),"C"," "))))</f>
        <v xml:space="preserve"> </v>
      </c>
      <c r="BV146" s="87" t="str">
        <f t="shared" ca="1" si="264"/>
        <v xml:space="preserve"> </v>
      </c>
      <c r="BW146" s="87" t="str">
        <f t="shared" si="264"/>
        <v>WD</v>
      </c>
      <c r="BX146" s="87" t="str">
        <f t="shared" si="264"/>
        <v>WD</v>
      </c>
      <c r="BY146" s="87" t="str">
        <f t="shared" ca="1" si="264"/>
        <v xml:space="preserve"> </v>
      </c>
      <c r="BZ146" s="87" t="str">
        <f t="shared" ca="1" si="264"/>
        <v xml:space="preserve"> </v>
      </c>
      <c r="CA146" s="87" t="str">
        <f t="shared" ca="1" si="264"/>
        <v xml:space="preserve"> </v>
      </c>
      <c r="CB146" s="87" t="str">
        <f t="shared" ca="1" si="264"/>
        <v xml:space="preserve"> </v>
      </c>
      <c r="CC146" s="87" t="str">
        <f t="shared" ca="1" si="264"/>
        <v xml:space="preserve"> </v>
      </c>
      <c r="CD146" s="87" t="str">
        <f t="shared" si="264"/>
        <v>WD</v>
      </c>
      <c r="CE146" s="87" t="str">
        <f t="shared" si="264"/>
        <v>WD</v>
      </c>
      <c r="CF146" s="87" t="str">
        <f t="shared" ca="1" si="264"/>
        <v xml:space="preserve"> </v>
      </c>
      <c r="CG146" s="87" t="str">
        <f t="shared" ca="1" si="264"/>
        <v xml:space="preserve"> </v>
      </c>
      <c r="CH146" s="87" t="str">
        <f t="shared" ca="1" si="264"/>
        <v xml:space="preserve"> </v>
      </c>
      <c r="CI146" s="87" t="str">
        <f t="shared" ca="1" si="264"/>
        <v xml:space="preserve"> </v>
      </c>
      <c r="CJ146" s="87" t="str">
        <f t="shared" ca="1" si="264"/>
        <v xml:space="preserve"> </v>
      </c>
      <c r="CK146" s="87" t="str">
        <f t="shared" si="264"/>
        <v>WD</v>
      </c>
      <c r="CL146" s="87" t="str">
        <f t="shared" si="264"/>
        <v>WD</v>
      </c>
      <c r="CM146" s="87" t="str">
        <f t="shared" ca="1" si="264"/>
        <v xml:space="preserve"> </v>
      </c>
      <c r="CN146" s="87" t="str">
        <f t="shared" ca="1" si="264"/>
        <v xml:space="preserve"> </v>
      </c>
      <c r="CO146" s="87" t="str">
        <f t="shared" ca="1" si="264"/>
        <v xml:space="preserve"> </v>
      </c>
      <c r="CP146" s="87" t="str">
        <f t="shared" ca="1" si="264"/>
        <v xml:space="preserve"> </v>
      </c>
      <c r="CQ146" s="87" t="str">
        <f t="shared" ca="1" si="264"/>
        <v xml:space="preserve"> </v>
      </c>
      <c r="CR146" s="87" t="str">
        <f t="shared" si="264"/>
        <v>WD</v>
      </c>
      <c r="CS146" s="87" t="str">
        <f t="shared" si="264"/>
        <v>WD</v>
      </c>
      <c r="CT146" s="87" t="str">
        <f t="shared" ca="1" si="264"/>
        <v xml:space="preserve"> </v>
      </c>
      <c r="CU146" s="87" t="str">
        <f t="shared" ca="1" si="264"/>
        <v xml:space="preserve"> </v>
      </c>
      <c r="CV146" s="87" t="str">
        <f t="shared" ca="1" si="264"/>
        <v xml:space="preserve"> </v>
      </c>
      <c r="CW146" s="87" t="str">
        <f t="shared" ca="1" si="264"/>
        <v xml:space="preserve"> </v>
      </c>
      <c r="CX146" s="87" t="str">
        <f t="shared" ca="1" si="264"/>
        <v xml:space="preserve"> </v>
      </c>
      <c r="CY146" s="87" t="str">
        <f t="shared" si="264"/>
        <v>WD</v>
      </c>
      <c r="CZ146" s="87" t="str">
        <f t="shared" si="264"/>
        <v>WD</v>
      </c>
      <c r="DA146" s="87" t="str">
        <f t="shared" ref="DA146:DZ146" ca="1" si="265">IF($C$2=TRUE,IF($F$146="",IF(AND(OR($D$146&lt;=DA$8,$D$146&lt;DB$8),$E$146&gt;=DA$8),$H$146,IF(OR(WEEKDAY(DA$8)=1,WEEKDAY(DA$8)=7),"WD"," ")),IF(AND(OR($D$146&lt;=DA$8,$D$146&lt;DB$8),$F$146&gt;=DA$8),"C",IF(OR(WEEKDAY(DA$8)=1,WEEKDAY(DA$8)=7),"WD"," "))),IF(OR(WEEKDAY(DA$8)=1,WEEKDAY(DA$8)=7),"WD",IF($F$146="",IF(AND(OR($D$146&lt;=DA$8,$D$146&lt;DB$8),$E$146&gt;=DA$8),$H$146," "),IF(AND(OR($D$146&lt;=DA$8,$D$146&lt;DB$8),$F$146&gt;=DA$8),"C"," "))))</f>
        <v xml:space="preserve"> </v>
      </c>
      <c r="DB146" s="87" t="str">
        <f t="shared" ca="1" si="265"/>
        <v xml:space="preserve"> </v>
      </c>
      <c r="DC146" s="87" t="str">
        <f t="shared" ca="1" si="265"/>
        <v xml:space="preserve"> </v>
      </c>
      <c r="DD146" s="87" t="str">
        <f t="shared" ca="1" si="265"/>
        <v xml:space="preserve"> </v>
      </c>
      <c r="DE146" s="87" t="str">
        <f t="shared" ca="1" si="265"/>
        <v xml:space="preserve"> </v>
      </c>
      <c r="DF146" s="87" t="str">
        <f t="shared" si="265"/>
        <v>WD</v>
      </c>
      <c r="DG146" s="87" t="str">
        <f t="shared" si="265"/>
        <v>WD</v>
      </c>
      <c r="DH146" s="87" t="str">
        <f t="shared" ca="1" si="265"/>
        <v xml:space="preserve"> </v>
      </c>
      <c r="DI146" s="87" t="str">
        <f t="shared" ca="1" si="265"/>
        <v xml:space="preserve"> </v>
      </c>
      <c r="DJ146" s="87" t="str">
        <f t="shared" ca="1" si="265"/>
        <v xml:space="preserve"> </v>
      </c>
      <c r="DK146" s="87" t="str">
        <f t="shared" ca="1" si="265"/>
        <v xml:space="preserve"> </v>
      </c>
      <c r="DL146" s="87" t="str">
        <f t="shared" ca="1" si="265"/>
        <v xml:space="preserve"> </v>
      </c>
      <c r="DM146" s="87" t="str">
        <f t="shared" si="265"/>
        <v>WD</v>
      </c>
      <c r="DN146" s="87" t="str">
        <f t="shared" si="265"/>
        <v>WD</v>
      </c>
      <c r="DO146" s="87" t="str">
        <f t="shared" ca="1" si="265"/>
        <v xml:space="preserve"> </v>
      </c>
      <c r="DP146" s="87" t="str">
        <f t="shared" ca="1" si="265"/>
        <v xml:space="preserve"> </v>
      </c>
      <c r="DQ146" s="87" t="str">
        <f t="shared" ca="1" si="265"/>
        <v xml:space="preserve"> </v>
      </c>
      <c r="DR146" s="87" t="str">
        <f t="shared" ca="1" si="265"/>
        <v xml:space="preserve"> </v>
      </c>
      <c r="DS146" s="87" t="str">
        <f t="shared" ca="1" si="265"/>
        <v xml:space="preserve"> </v>
      </c>
      <c r="DT146" s="87" t="str">
        <f t="shared" si="265"/>
        <v>WD</v>
      </c>
      <c r="DU146" s="87" t="str">
        <f t="shared" si="265"/>
        <v>WD</v>
      </c>
      <c r="DV146" s="87" t="str">
        <f t="shared" ca="1" si="265"/>
        <v xml:space="preserve"> </v>
      </c>
      <c r="DW146" s="87" t="str">
        <f t="shared" ca="1" si="265"/>
        <v xml:space="preserve"> </v>
      </c>
      <c r="DX146" s="87" t="str">
        <f t="shared" ca="1" si="265"/>
        <v xml:space="preserve"> </v>
      </c>
      <c r="DY146" s="87" t="str">
        <f t="shared" ca="1" si="265"/>
        <v xml:space="preserve"> </v>
      </c>
      <c r="DZ146" s="87" t="str">
        <f t="shared" ca="1" si="265"/>
        <v xml:space="preserve"> </v>
      </c>
    </row>
    <row r="147" spans="1:130" s="74" customFormat="1" ht="1.2" customHeight="1" x14ac:dyDescent="0.3">
      <c r="A147" s="96"/>
      <c r="B147" s="96"/>
      <c r="C147" s="96"/>
      <c r="D147" s="97"/>
      <c r="E147" s="97"/>
      <c r="F147" s="97"/>
      <c r="G147" s="98" t="str">
        <f ca="1">IF(AND(G146 = 100%, G148 = 100%), "100%", " ")</f>
        <v xml:space="preserve"> </v>
      </c>
      <c r="H147" s="82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  <c r="DS147" s="87"/>
      <c r="DT147" s="87"/>
      <c r="DU147" s="87"/>
      <c r="DV147" s="87"/>
      <c r="DW147" s="87"/>
      <c r="DX147" s="87"/>
      <c r="DY147" s="87"/>
      <c r="DZ147" s="87"/>
    </row>
    <row r="148" spans="1:130" x14ac:dyDescent="0.3">
      <c r="A148" s="96" t="str">
        <f ca="1">IF(OFFSET(Actions!B1,70,0)  = "","", OFFSET(Actions!B1,70,0) )</f>
        <v/>
      </c>
      <c r="B148" s="96" t="str">
        <f ca="1">IF(OFFSET(Actions!H$1,70,0) = "","", OFFSET(Actions!H$1,70,0))</f>
        <v/>
      </c>
      <c r="C148" s="96" t="str">
        <f ca="1">IF(OFFSET(Actions!C1,70,0)  = "","", OFFSET(Actions!C1,70,0) )</f>
        <v/>
      </c>
      <c r="D148" s="97" t="str">
        <f ca="1">IF(OFFSET(Actions!I$1,70,0) = 0/1/1900,"",IFERROR(DATEVALUE(MID(OFFSET(Actions!I$1,70,0), 5,8 )), OFFSET(Actions!I$1,70,0)))</f>
        <v/>
      </c>
      <c r="E148" s="97" t="str">
        <f ca="1">IF(OFFSET(Actions!J$1,70,0) = 0/1/1900,"",IFERROR(DATEVALUE(MID(OFFSET(Actions!J$1,70,0), 5,8 )), OFFSET(Actions!J$1,70,0)))</f>
        <v/>
      </c>
      <c r="F148" s="97" t="str">
        <f ca="1">IF(OFFSET(Actions!K$1,70,0) = 0/1/1900,"",IFERROR(DATEVALUE(MID(OFFSET(Actions!K$1,70,0), 5,8 )), OFFSET(Actions!K$1,70,0)))</f>
        <v/>
      </c>
      <c r="G148" s="98" t="str">
        <f ca="1">IF(OFFSET(Actions!G1,70,0)  = "","", OFFSET(Actions!G1,70,0) )</f>
        <v/>
      </c>
      <c r="H148" s="82" t="str">
        <f ca="1">IF(OFFSET(Actions!E1,70,0)  = "","", OFFSET(Actions!E1,70,0) )</f>
        <v/>
      </c>
      <c r="I148" s="87" t="str">
        <f t="shared" ref="I148:AN148" ca="1" si="266">IF($C$2=TRUE,IF($F$148="",IF(AND(OR($D$148&lt;=I$8,$D$148&lt;J$8),$E$148&gt;=I$8),$H$148,IF(OR(WEEKDAY(I$8)=1,WEEKDAY(I$8)=7),"WD"," ")),IF(AND(OR($D$148&lt;=I$8,$D$148&lt;J$8),$F$148&gt;=I$8),"C",IF(OR(WEEKDAY(I$8)=1,WEEKDAY(I$8)=7),"WD"," "))),IF(OR(WEEKDAY(I$8)=1,WEEKDAY(I$8)=7),"WD",IF($F$148="",IF(AND(OR($D$148&lt;=I$8,$D$148&lt;J$8),$E$148&gt;=I$8),$H$148," "),IF(AND(OR($D$148&lt;=I$8,$D$148&lt;J$8),$F$148&gt;=I$8),"C"," "))))</f>
        <v xml:space="preserve"> </v>
      </c>
      <c r="J148" s="87" t="str">
        <f t="shared" ca="1" si="266"/>
        <v xml:space="preserve"> </v>
      </c>
      <c r="K148" s="87" t="str">
        <f t="shared" ca="1" si="266"/>
        <v xml:space="preserve"> </v>
      </c>
      <c r="L148" s="87" t="str">
        <f t="shared" si="266"/>
        <v>WD</v>
      </c>
      <c r="M148" s="87" t="str">
        <f t="shared" si="266"/>
        <v>WD</v>
      </c>
      <c r="N148" s="87" t="str">
        <f t="shared" ca="1" si="266"/>
        <v xml:space="preserve"> </v>
      </c>
      <c r="O148" s="87" t="str">
        <f t="shared" ca="1" si="266"/>
        <v xml:space="preserve"> </v>
      </c>
      <c r="P148" s="87" t="str">
        <f t="shared" ca="1" si="266"/>
        <v xml:space="preserve"> </v>
      </c>
      <c r="Q148" s="87" t="str">
        <f t="shared" ca="1" si="266"/>
        <v xml:space="preserve"> </v>
      </c>
      <c r="R148" s="87" t="str">
        <f t="shared" ca="1" si="266"/>
        <v xml:space="preserve"> </v>
      </c>
      <c r="S148" s="87" t="str">
        <f t="shared" si="266"/>
        <v>WD</v>
      </c>
      <c r="T148" s="87" t="str">
        <f t="shared" si="266"/>
        <v>WD</v>
      </c>
      <c r="U148" s="87" t="str">
        <f t="shared" ca="1" si="266"/>
        <v xml:space="preserve"> </v>
      </c>
      <c r="V148" s="87" t="str">
        <f t="shared" ca="1" si="266"/>
        <v xml:space="preserve"> </v>
      </c>
      <c r="W148" s="87" t="str">
        <f t="shared" ca="1" si="266"/>
        <v xml:space="preserve"> </v>
      </c>
      <c r="X148" s="87" t="str">
        <f t="shared" ca="1" si="266"/>
        <v xml:space="preserve"> </v>
      </c>
      <c r="Y148" s="87" t="str">
        <f t="shared" ca="1" si="266"/>
        <v xml:space="preserve"> </v>
      </c>
      <c r="Z148" s="87" t="str">
        <f t="shared" si="266"/>
        <v>WD</v>
      </c>
      <c r="AA148" s="87" t="str">
        <f t="shared" si="266"/>
        <v>WD</v>
      </c>
      <c r="AB148" s="87" t="str">
        <f t="shared" ca="1" si="266"/>
        <v xml:space="preserve"> </v>
      </c>
      <c r="AC148" s="87" t="str">
        <f t="shared" ca="1" si="266"/>
        <v xml:space="preserve"> </v>
      </c>
      <c r="AD148" s="87" t="str">
        <f t="shared" ca="1" si="266"/>
        <v xml:space="preserve"> </v>
      </c>
      <c r="AE148" s="87" t="str">
        <f t="shared" ca="1" si="266"/>
        <v xml:space="preserve"> </v>
      </c>
      <c r="AF148" s="87" t="str">
        <f t="shared" ca="1" si="266"/>
        <v xml:space="preserve"> </v>
      </c>
      <c r="AG148" s="87" t="str">
        <f t="shared" si="266"/>
        <v>WD</v>
      </c>
      <c r="AH148" s="87" t="str">
        <f t="shared" si="266"/>
        <v>WD</v>
      </c>
      <c r="AI148" s="87" t="str">
        <f t="shared" ca="1" si="266"/>
        <v xml:space="preserve"> </v>
      </c>
      <c r="AJ148" s="87" t="str">
        <f t="shared" ca="1" si="266"/>
        <v xml:space="preserve"> </v>
      </c>
      <c r="AK148" s="87" t="str">
        <f t="shared" ca="1" si="266"/>
        <v xml:space="preserve"> </v>
      </c>
      <c r="AL148" s="87" t="str">
        <f t="shared" ca="1" si="266"/>
        <v xml:space="preserve"> </v>
      </c>
      <c r="AM148" s="87" t="str">
        <f t="shared" ca="1" si="266"/>
        <v xml:space="preserve"> </v>
      </c>
      <c r="AN148" s="87" t="str">
        <f t="shared" si="266"/>
        <v>WD</v>
      </c>
      <c r="AO148" s="87" t="str">
        <f t="shared" ref="AO148:BT148" si="267">IF($C$2=TRUE,IF($F$148="",IF(AND(OR($D$148&lt;=AO$8,$D$148&lt;AP$8),$E$148&gt;=AO$8),$H$148,IF(OR(WEEKDAY(AO$8)=1,WEEKDAY(AO$8)=7),"WD"," ")),IF(AND(OR($D$148&lt;=AO$8,$D$148&lt;AP$8),$F$148&gt;=AO$8),"C",IF(OR(WEEKDAY(AO$8)=1,WEEKDAY(AO$8)=7),"WD"," "))),IF(OR(WEEKDAY(AO$8)=1,WEEKDAY(AO$8)=7),"WD",IF($F$148="",IF(AND(OR($D$148&lt;=AO$8,$D$148&lt;AP$8),$E$148&gt;=AO$8),$H$148," "),IF(AND(OR($D$148&lt;=AO$8,$D$148&lt;AP$8),$F$148&gt;=AO$8),"C"," "))))</f>
        <v>WD</v>
      </c>
      <c r="AP148" s="87" t="str">
        <f t="shared" ca="1" si="267"/>
        <v xml:space="preserve"> </v>
      </c>
      <c r="AQ148" s="87" t="str">
        <f t="shared" ca="1" si="267"/>
        <v xml:space="preserve"> </v>
      </c>
      <c r="AR148" s="87" t="str">
        <f t="shared" ca="1" si="267"/>
        <v xml:space="preserve"> </v>
      </c>
      <c r="AS148" s="87" t="str">
        <f t="shared" ca="1" si="267"/>
        <v xml:space="preserve"> </v>
      </c>
      <c r="AT148" s="87" t="str">
        <f t="shared" ca="1" si="267"/>
        <v xml:space="preserve"> </v>
      </c>
      <c r="AU148" s="87" t="str">
        <f t="shared" si="267"/>
        <v>WD</v>
      </c>
      <c r="AV148" s="87" t="str">
        <f t="shared" si="267"/>
        <v>WD</v>
      </c>
      <c r="AW148" s="87" t="str">
        <f t="shared" ca="1" si="267"/>
        <v xml:space="preserve"> </v>
      </c>
      <c r="AX148" s="87" t="str">
        <f t="shared" ca="1" si="267"/>
        <v xml:space="preserve"> </v>
      </c>
      <c r="AY148" s="87" t="str">
        <f t="shared" ca="1" si="267"/>
        <v xml:space="preserve"> </v>
      </c>
      <c r="AZ148" s="87" t="str">
        <f t="shared" ca="1" si="267"/>
        <v xml:space="preserve"> </v>
      </c>
      <c r="BA148" s="87" t="str">
        <f t="shared" ca="1" si="267"/>
        <v xml:space="preserve"> </v>
      </c>
      <c r="BB148" s="87" t="str">
        <f t="shared" si="267"/>
        <v>WD</v>
      </c>
      <c r="BC148" s="87" t="str">
        <f t="shared" si="267"/>
        <v>WD</v>
      </c>
      <c r="BD148" s="87" t="str">
        <f t="shared" ca="1" si="267"/>
        <v xml:space="preserve"> </v>
      </c>
      <c r="BE148" s="87" t="str">
        <f t="shared" ca="1" si="267"/>
        <v xml:space="preserve"> </v>
      </c>
      <c r="BF148" s="87" t="str">
        <f t="shared" ca="1" si="267"/>
        <v xml:space="preserve"> </v>
      </c>
      <c r="BG148" s="87" t="str">
        <f t="shared" ca="1" si="267"/>
        <v xml:space="preserve"> </v>
      </c>
      <c r="BH148" s="87" t="str">
        <f t="shared" ca="1" si="267"/>
        <v xml:space="preserve"> </v>
      </c>
      <c r="BI148" s="87" t="str">
        <f t="shared" si="267"/>
        <v>WD</v>
      </c>
      <c r="BJ148" s="87" t="str">
        <f t="shared" si="267"/>
        <v>WD</v>
      </c>
      <c r="BK148" s="87" t="str">
        <f t="shared" ca="1" si="267"/>
        <v xml:space="preserve"> </v>
      </c>
      <c r="BL148" s="87" t="str">
        <f t="shared" ca="1" si="267"/>
        <v xml:space="preserve"> </v>
      </c>
      <c r="BM148" s="87" t="str">
        <f t="shared" ca="1" si="267"/>
        <v xml:space="preserve"> </v>
      </c>
      <c r="BN148" s="87" t="str">
        <f t="shared" ca="1" si="267"/>
        <v xml:space="preserve"> </v>
      </c>
      <c r="BO148" s="87" t="str">
        <f t="shared" ca="1" si="267"/>
        <v xml:space="preserve"> </v>
      </c>
      <c r="BP148" s="87" t="str">
        <f t="shared" si="267"/>
        <v>WD</v>
      </c>
      <c r="BQ148" s="87" t="str">
        <f t="shared" si="267"/>
        <v>WD</v>
      </c>
      <c r="BR148" s="87" t="str">
        <f t="shared" ca="1" si="267"/>
        <v xml:space="preserve"> </v>
      </c>
      <c r="BS148" s="87" t="str">
        <f t="shared" ca="1" si="267"/>
        <v xml:space="preserve"> </v>
      </c>
      <c r="BT148" s="87" t="str">
        <f t="shared" ca="1" si="267"/>
        <v xml:space="preserve"> </v>
      </c>
      <c r="BU148" s="87" t="str">
        <f t="shared" ref="BU148:CZ148" ca="1" si="268">IF($C$2=TRUE,IF($F$148="",IF(AND(OR($D$148&lt;=BU$8,$D$148&lt;BV$8),$E$148&gt;=BU$8),$H$148,IF(OR(WEEKDAY(BU$8)=1,WEEKDAY(BU$8)=7),"WD"," ")),IF(AND(OR($D$148&lt;=BU$8,$D$148&lt;BV$8),$F$148&gt;=BU$8),"C",IF(OR(WEEKDAY(BU$8)=1,WEEKDAY(BU$8)=7),"WD"," "))),IF(OR(WEEKDAY(BU$8)=1,WEEKDAY(BU$8)=7),"WD",IF($F$148="",IF(AND(OR($D$148&lt;=BU$8,$D$148&lt;BV$8),$E$148&gt;=BU$8),$H$148," "),IF(AND(OR($D$148&lt;=BU$8,$D$148&lt;BV$8),$F$148&gt;=BU$8),"C"," "))))</f>
        <v xml:space="preserve"> </v>
      </c>
      <c r="BV148" s="87" t="str">
        <f t="shared" ca="1" si="268"/>
        <v xml:space="preserve"> </v>
      </c>
      <c r="BW148" s="87" t="str">
        <f t="shared" si="268"/>
        <v>WD</v>
      </c>
      <c r="BX148" s="87" t="str">
        <f t="shared" si="268"/>
        <v>WD</v>
      </c>
      <c r="BY148" s="87" t="str">
        <f t="shared" ca="1" si="268"/>
        <v xml:space="preserve"> </v>
      </c>
      <c r="BZ148" s="87" t="str">
        <f t="shared" ca="1" si="268"/>
        <v xml:space="preserve"> </v>
      </c>
      <c r="CA148" s="87" t="str">
        <f t="shared" ca="1" si="268"/>
        <v xml:space="preserve"> </v>
      </c>
      <c r="CB148" s="87" t="str">
        <f t="shared" ca="1" si="268"/>
        <v xml:space="preserve"> </v>
      </c>
      <c r="CC148" s="87" t="str">
        <f t="shared" ca="1" si="268"/>
        <v xml:space="preserve"> </v>
      </c>
      <c r="CD148" s="87" t="str">
        <f t="shared" si="268"/>
        <v>WD</v>
      </c>
      <c r="CE148" s="87" t="str">
        <f t="shared" si="268"/>
        <v>WD</v>
      </c>
      <c r="CF148" s="87" t="str">
        <f t="shared" ca="1" si="268"/>
        <v xml:space="preserve"> </v>
      </c>
      <c r="CG148" s="87" t="str">
        <f t="shared" ca="1" si="268"/>
        <v xml:space="preserve"> </v>
      </c>
      <c r="CH148" s="87" t="str">
        <f t="shared" ca="1" si="268"/>
        <v xml:space="preserve"> </v>
      </c>
      <c r="CI148" s="87" t="str">
        <f t="shared" ca="1" si="268"/>
        <v xml:space="preserve"> </v>
      </c>
      <c r="CJ148" s="87" t="str">
        <f t="shared" ca="1" si="268"/>
        <v xml:space="preserve"> </v>
      </c>
      <c r="CK148" s="87" t="str">
        <f t="shared" si="268"/>
        <v>WD</v>
      </c>
      <c r="CL148" s="87" t="str">
        <f t="shared" si="268"/>
        <v>WD</v>
      </c>
      <c r="CM148" s="87" t="str">
        <f t="shared" ca="1" si="268"/>
        <v xml:space="preserve"> </v>
      </c>
      <c r="CN148" s="87" t="str">
        <f t="shared" ca="1" si="268"/>
        <v xml:space="preserve"> </v>
      </c>
      <c r="CO148" s="87" t="str">
        <f t="shared" ca="1" si="268"/>
        <v xml:space="preserve"> </v>
      </c>
      <c r="CP148" s="87" t="str">
        <f t="shared" ca="1" si="268"/>
        <v xml:space="preserve"> </v>
      </c>
      <c r="CQ148" s="87" t="str">
        <f t="shared" ca="1" si="268"/>
        <v xml:space="preserve"> </v>
      </c>
      <c r="CR148" s="87" t="str">
        <f t="shared" si="268"/>
        <v>WD</v>
      </c>
      <c r="CS148" s="87" t="str">
        <f t="shared" si="268"/>
        <v>WD</v>
      </c>
      <c r="CT148" s="87" t="str">
        <f t="shared" ca="1" si="268"/>
        <v xml:space="preserve"> </v>
      </c>
      <c r="CU148" s="87" t="str">
        <f t="shared" ca="1" si="268"/>
        <v xml:space="preserve"> </v>
      </c>
      <c r="CV148" s="87" t="str">
        <f t="shared" ca="1" si="268"/>
        <v xml:space="preserve"> </v>
      </c>
      <c r="CW148" s="87" t="str">
        <f t="shared" ca="1" si="268"/>
        <v xml:space="preserve"> </v>
      </c>
      <c r="CX148" s="87" t="str">
        <f t="shared" ca="1" si="268"/>
        <v xml:space="preserve"> </v>
      </c>
      <c r="CY148" s="87" t="str">
        <f t="shared" si="268"/>
        <v>WD</v>
      </c>
      <c r="CZ148" s="87" t="str">
        <f t="shared" si="268"/>
        <v>WD</v>
      </c>
      <c r="DA148" s="87" t="str">
        <f t="shared" ref="DA148:DZ148" ca="1" si="269">IF($C$2=TRUE,IF($F$148="",IF(AND(OR($D$148&lt;=DA$8,$D$148&lt;DB$8),$E$148&gt;=DA$8),$H$148,IF(OR(WEEKDAY(DA$8)=1,WEEKDAY(DA$8)=7),"WD"," ")),IF(AND(OR($D$148&lt;=DA$8,$D$148&lt;DB$8),$F$148&gt;=DA$8),"C",IF(OR(WEEKDAY(DA$8)=1,WEEKDAY(DA$8)=7),"WD"," "))),IF(OR(WEEKDAY(DA$8)=1,WEEKDAY(DA$8)=7),"WD",IF($F$148="",IF(AND(OR($D$148&lt;=DA$8,$D$148&lt;DB$8),$E$148&gt;=DA$8),$H$148," "),IF(AND(OR($D$148&lt;=DA$8,$D$148&lt;DB$8),$F$148&gt;=DA$8),"C"," "))))</f>
        <v xml:space="preserve"> </v>
      </c>
      <c r="DB148" s="87" t="str">
        <f t="shared" ca="1" si="269"/>
        <v xml:space="preserve"> </v>
      </c>
      <c r="DC148" s="87" t="str">
        <f t="shared" ca="1" si="269"/>
        <v xml:space="preserve"> </v>
      </c>
      <c r="DD148" s="87" t="str">
        <f t="shared" ca="1" si="269"/>
        <v xml:space="preserve"> </v>
      </c>
      <c r="DE148" s="87" t="str">
        <f t="shared" ca="1" si="269"/>
        <v xml:space="preserve"> </v>
      </c>
      <c r="DF148" s="87" t="str">
        <f t="shared" si="269"/>
        <v>WD</v>
      </c>
      <c r="DG148" s="87" t="str">
        <f t="shared" si="269"/>
        <v>WD</v>
      </c>
      <c r="DH148" s="87" t="str">
        <f t="shared" ca="1" si="269"/>
        <v xml:space="preserve"> </v>
      </c>
      <c r="DI148" s="87" t="str">
        <f t="shared" ca="1" si="269"/>
        <v xml:space="preserve"> </v>
      </c>
      <c r="DJ148" s="87" t="str">
        <f t="shared" ca="1" si="269"/>
        <v xml:space="preserve"> </v>
      </c>
      <c r="DK148" s="87" t="str">
        <f t="shared" ca="1" si="269"/>
        <v xml:space="preserve"> </v>
      </c>
      <c r="DL148" s="87" t="str">
        <f t="shared" ca="1" si="269"/>
        <v xml:space="preserve"> </v>
      </c>
      <c r="DM148" s="87" t="str">
        <f t="shared" si="269"/>
        <v>WD</v>
      </c>
      <c r="DN148" s="87" t="str">
        <f t="shared" si="269"/>
        <v>WD</v>
      </c>
      <c r="DO148" s="87" t="str">
        <f t="shared" ca="1" si="269"/>
        <v xml:space="preserve"> </v>
      </c>
      <c r="DP148" s="87" t="str">
        <f t="shared" ca="1" si="269"/>
        <v xml:space="preserve"> </v>
      </c>
      <c r="DQ148" s="87" t="str">
        <f t="shared" ca="1" si="269"/>
        <v xml:space="preserve"> </v>
      </c>
      <c r="DR148" s="87" t="str">
        <f t="shared" ca="1" si="269"/>
        <v xml:space="preserve"> </v>
      </c>
      <c r="DS148" s="87" t="str">
        <f t="shared" ca="1" si="269"/>
        <v xml:space="preserve"> </v>
      </c>
      <c r="DT148" s="87" t="str">
        <f t="shared" si="269"/>
        <v>WD</v>
      </c>
      <c r="DU148" s="87" t="str">
        <f t="shared" si="269"/>
        <v>WD</v>
      </c>
      <c r="DV148" s="87" t="str">
        <f t="shared" ca="1" si="269"/>
        <v xml:space="preserve"> </v>
      </c>
      <c r="DW148" s="87" t="str">
        <f t="shared" ca="1" si="269"/>
        <v xml:space="preserve"> </v>
      </c>
      <c r="DX148" s="87" t="str">
        <f t="shared" ca="1" si="269"/>
        <v xml:space="preserve"> </v>
      </c>
      <c r="DY148" s="87" t="str">
        <f t="shared" ca="1" si="269"/>
        <v xml:space="preserve"> </v>
      </c>
      <c r="DZ148" s="87" t="str">
        <f t="shared" ca="1" si="269"/>
        <v xml:space="preserve"> </v>
      </c>
    </row>
    <row r="149" spans="1:130" s="74" customFormat="1" ht="1.2" customHeight="1" x14ac:dyDescent="0.3">
      <c r="A149" s="96"/>
      <c r="B149" s="96"/>
      <c r="C149" s="96"/>
      <c r="D149" s="97"/>
      <c r="E149" s="97"/>
      <c r="F149" s="97"/>
      <c r="G149" s="98" t="str">
        <f ca="1">IF(AND(G148 = 100%, G150 = 100%), "100%", " ")</f>
        <v xml:space="preserve"> </v>
      </c>
      <c r="H149" s="82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  <c r="DS149" s="87"/>
      <c r="DT149" s="87"/>
      <c r="DU149" s="87"/>
      <c r="DV149" s="87"/>
      <c r="DW149" s="87"/>
      <c r="DX149" s="87"/>
      <c r="DY149" s="87"/>
      <c r="DZ149" s="87"/>
    </row>
    <row r="150" spans="1:130" x14ac:dyDescent="0.3">
      <c r="A150" s="96" t="str">
        <f ca="1">IF(OFFSET(Actions!B1,71,0)  = "","", OFFSET(Actions!B1,71,0) )</f>
        <v/>
      </c>
      <c r="B150" s="96" t="str">
        <f ca="1">IF(OFFSET(Actions!H$1,71,0) = "","", OFFSET(Actions!H$1,71,0))</f>
        <v/>
      </c>
      <c r="C150" s="96" t="str">
        <f ca="1">IF(OFFSET(Actions!C1,71,0)  = "","", OFFSET(Actions!C1,71,0) )</f>
        <v/>
      </c>
      <c r="D150" s="97" t="str">
        <f ca="1">IF(OFFSET(Actions!I$1,71,0) = 0/1/1900,"",IFERROR(DATEVALUE(MID(OFFSET(Actions!I$1,71,0), 5,8 )), OFFSET(Actions!I$1,71,0)))</f>
        <v/>
      </c>
      <c r="E150" s="97" t="str">
        <f ca="1">IF(OFFSET(Actions!J$1,71,0) = 0/1/1900,"",IFERROR(DATEVALUE(MID(OFFSET(Actions!J$1,71,0), 5,8 )), OFFSET(Actions!J$1,71,0)))</f>
        <v/>
      </c>
      <c r="F150" s="97" t="str">
        <f ca="1">IF(OFFSET(Actions!K$1,71,0) = 0/1/1900,"",IFERROR(DATEVALUE(MID(OFFSET(Actions!K$1,71,0), 5,8 )), OFFSET(Actions!K$1,71,0)))</f>
        <v/>
      </c>
      <c r="G150" s="98" t="str">
        <f ca="1">IF(OFFSET(Actions!G1,71,0)  = "","", OFFSET(Actions!G1,71,0) )</f>
        <v/>
      </c>
      <c r="H150" s="82" t="str">
        <f ca="1">IF(OFFSET(Actions!E1,71,0)  = "","", OFFSET(Actions!E1,71,0) )</f>
        <v/>
      </c>
      <c r="I150" s="87" t="str">
        <f t="shared" ref="I150:AN150" ca="1" si="270">IF($C$2=TRUE,IF($F$150="",IF(AND(OR($D$150&lt;=I$8,$D$150&lt;J$8),$E$150&gt;=I$8),$H$150,IF(OR(WEEKDAY(I$8)=1,WEEKDAY(I$8)=7),"WD"," ")),IF(AND(OR($D$150&lt;=I$8,$D$150&lt;J$8),$F$150&gt;=I$8),"C",IF(OR(WEEKDAY(I$8)=1,WEEKDAY(I$8)=7),"WD"," "))),IF(OR(WEEKDAY(I$8)=1,WEEKDAY(I$8)=7),"WD",IF($F$150="",IF(AND(OR($D$150&lt;=I$8,$D$150&lt;J$8),$E$150&gt;=I$8),$H$150," "),IF(AND(OR($D$150&lt;=I$8,$D$150&lt;J$8),$F$150&gt;=I$8),"C"," "))))</f>
        <v xml:space="preserve"> </v>
      </c>
      <c r="J150" s="87" t="str">
        <f t="shared" ca="1" si="270"/>
        <v xml:space="preserve"> </v>
      </c>
      <c r="K150" s="87" t="str">
        <f t="shared" ca="1" si="270"/>
        <v xml:space="preserve"> </v>
      </c>
      <c r="L150" s="87" t="str">
        <f t="shared" si="270"/>
        <v>WD</v>
      </c>
      <c r="M150" s="87" t="str">
        <f t="shared" si="270"/>
        <v>WD</v>
      </c>
      <c r="N150" s="87" t="str">
        <f t="shared" ca="1" si="270"/>
        <v xml:space="preserve"> </v>
      </c>
      <c r="O150" s="87" t="str">
        <f t="shared" ca="1" si="270"/>
        <v xml:space="preserve"> </v>
      </c>
      <c r="P150" s="87" t="str">
        <f t="shared" ca="1" si="270"/>
        <v xml:space="preserve"> </v>
      </c>
      <c r="Q150" s="87" t="str">
        <f t="shared" ca="1" si="270"/>
        <v xml:space="preserve"> </v>
      </c>
      <c r="R150" s="87" t="str">
        <f t="shared" ca="1" si="270"/>
        <v xml:space="preserve"> </v>
      </c>
      <c r="S150" s="87" t="str">
        <f t="shared" si="270"/>
        <v>WD</v>
      </c>
      <c r="T150" s="87" t="str">
        <f t="shared" si="270"/>
        <v>WD</v>
      </c>
      <c r="U150" s="87" t="str">
        <f t="shared" ca="1" si="270"/>
        <v xml:space="preserve"> </v>
      </c>
      <c r="V150" s="87" t="str">
        <f t="shared" ca="1" si="270"/>
        <v xml:space="preserve"> </v>
      </c>
      <c r="W150" s="87" t="str">
        <f t="shared" ca="1" si="270"/>
        <v xml:space="preserve"> </v>
      </c>
      <c r="X150" s="87" t="str">
        <f t="shared" ca="1" si="270"/>
        <v xml:space="preserve"> </v>
      </c>
      <c r="Y150" s="87" t="str">
        <f t="shared" ca="1" si="270"/>
        <v xml:space="preserve"> </v>
      </c>
      <c r="Z150" s="87" t="str">
        <f t="shared" si="270"/>
        <v>WD</v>
      </c>
      <c r="AA150" s="87" t="str">
        <f t="shared" si="270"/>
        <v>WD</v>
      </c>
      <c r="AB150" s="87" t="str">
        <f t="shared" ca="1" si="270"/>
        <v xml:space="preserve"> </v>
      </c>
      <c r="AC150" s="87" t="str">
        <f t="shared" ca="1" si="270"/>
        <v xml:space="preserve"> </v>
      </c>
      <c r="AD150" s="87" t="str">
        <f t="shared" ca="1" si="270"/>
        <v xml:space="preserve"> </v>
      </c>
      <c r="AE150" s="87" t="str">
        <f t="shared" ca="1" si="270"/>
        <v xml:space="preserve"> </v>
      </c>
      <c r="AF150" s="87" t="str">
        <f t="shared" ca="1" si="270"/>
        <v xml:space="preserve"> </v>
      </c>
      <c r="AG150" s="87" t="str">
        <f t="shared" si="270"/>
        <v>WD</v>
      </c>
      <c r="AH150" s="87" t="str">
        <f t="shared" si="270"/>
        <v>WD</v>
      </c>
      <c r="AI150" s="87" t="str">
        <f t="shared" ca="1" si="270"/>
        <v xml:space="preserve"> </v>
      </c>
      <c r="AJ150" s="87" t="str">
        <f t="shared" ca="1" si="270"/>
        <v xml:space="preserve"> </v>
      </c>
      <c r="AK150" s="87" t="str">
        <f t="shared" ca="1" si="270"/>
        <v xml:space="preserve"> </v>
      </c>
      <c r="AL150" s="87" t="str">
        <f t="shared" ca="1" si="270"/>
        <v xml:space="preserve"> </v>
      </c>
      <c r="AM150" s="87" t="str">
        <f t="shared" ca="1" si="270"/>
        <v xml:space="preserve"> </v>
      </c>
      <c r="AN150" s="87" t="str">
        <f t="shared" si="270"/>
        <v>WD</v>
      </c>
      <c r="AO150" s="87" t="str">
        <f t="shared" ref="AO150:BT150" si="271">IF($C$2=TRUE,IF($F$150="",IF(AND(OR($D$150&lt;=AO$8,$D$150&lt;AP$8),$E$150&gt;=AO$8),$H$150,IF(OR(WEEKDAY(AO$8)=1,WEEKDAY(AO$8)=7),"WD"," ")),IF(AND(OR($D$150&lt;=AO$8,$D$150&lt;AP$8),$F$150&gt;=AO$8),"C",IF(OR(WEEKDAY(AO$8)=1,WEEKDAY(AO$8)=7),"WD"," "))),IF(OR(WEEKDAY(AO$8)=1,WEEKDAY(AO$8)=7),"WD",IF($F$150="",IF(AND(OR($D$150&lt;=AO$8,$D$150&lt;AP$8),$E$150&gt;=AO$8),$H$150," "),IF(AND(OR($D$150&lt;=AO$8,$D$150&lt;AP$8),$F$150&gt;=AO$8),"C"," "))))</f>
        <v>WD</v>
      </c>
      <c r="AP150" s="87" t="str">
        <f t="shared" ca="1" si="271"/>
        <v xml:space="preserve"> </v>
      </c>
      <c r="AQ150" s="87" t="str">
        <f t="shared" ca="1" si="271"/>
        <v xml:space="preserve"> </v>
      </c>
      <c r="AR150" s="87" t="str">
        <f t="shared" ca="1" si="271"/>
        <v xml:space="preserve"> </v>
      </c>
      <c r="AS150" s="87" t="str">
        <f t="shared" ca="1" si="271"/>
        <v xml:space="preserve"> </v>
      </c>
      <c r="AT150" s="87" t="str">
        <f t="shared" ca="1" si="271"/>
        <v xml:space="preserve"> </v>
      </c>
      <c r="AU150" s="87" t="str">
        <f t="shared" si="271"/>
        <v>WD</v>
      </c>
      <c r="AV150" s="87" t="str">
        <f t="shared" si="271"/>
        <v>WD</v>
      </c>
      <c r="AW150" s="87" t="str">
        <f t="shared" ca="1" si="271"/>
        <v xml:space="preserve"> </v>
      </c>
      <c r="AX150" s="87" t="str">
        <f t="shared" ca="1" si="271"/>
        <v xml:space="preserve"> </v>
      </c>
      <c r="AY150" s="87" t="str">
        <f t="shared" ca="1" si="271"/>
        <v xml:space="preserve"> </v>
      </c>
      <c r="AZ150" s="87" t="str">
        <f t="shared" ca="1" si="271"/>
        <v xml:space="preserve"> </v>
      </c>
      <c r="BA150" s="87" t="str">
        <f t="shared" ca="1" si="271"/>
        <v xml:space="preserve"> </v>
      </c>
      <c r="BB150" s="87" t="str">
        <f t="shared" si="271"/>
        <v>WD</v>
      </c>
      <c r="BC150" s="87" t="str">
        <f t="shared" si="271"/>
        <v>WD</v>
      </c>
      <c r="BD150" s="87" t="str">
        <f t="shared" ca="1" si="271"/>
        <v xml:space="preserve"> </v>
      </c>
      <c r="BE150" s="87" t="str">
        <f t="shared" ca="1" si="271"/>
        <v xml:space="preserve"> </v>
      </c>
      <c r="BF150" s="87" t="str">
        <f t="shared" ca="1" si="271"/>
        <v xml:space="preserve"> </v>
      </c>
      <c r="BG150" s="87" t="str">
        <f t="shared" ca="1" si="271"/>
        <v xml:space="preserve"> </v>
      </c>
      <c r="BH150" s="87" t="str">
        <f t="shared" ca="1" si="271"/>
        <v xml:space="preserve"> </v>
      </c>
      <c r="BI150" s="87" t="str">
        <f t="shared" si="271"/>
        <v>WD</v>
      </c>
      <c r="BJ150" s="87" t="str">
        <f t="shared" si="271"/>
        <v>WD</v>
      </c>
      <c r="BK150" s="87" t="str">
        <f t="shared" ca="1" si="271"/>
        <v xml:space="preserve"> </v>
      </c>
      <c r="BL150" s="87" t="str">
        <f t="shared" ca="1" si="271"/>
        <v xml:space="preserve"> </v>
      </c>
      <c r="BM150" s="87" t="str">
        <f t="shared" ca="1" si="271"/>
        <v xml:space="preserve"> </v>
      </c>
      <c r="BN150" s="87" t="str">
        <f t="shared" ca="1" si="271"/>
        <v xml:space="preserve"> </v>
      </c>
      <c r="BO150" s="87" t="str">
        <f t="shared" ca="1" si="271"/>
        <v xml:space="preserve"> </v>
      </c>
      <c r="BP150" s="87" t="str">
        <f t="shared" si="271"/>
        <v>WD</v>
      </c>
      <c r="BQ150" s="87" t="str">
        <f t="shared" si="271"/>
        <v>WD</v>
      </c>
      <c r="BR150" s="87" t="str">
        <f t="shared" ca="1" si="271"/>
        <v xml:space="preserve"> </v>
      </c>
      <c r="BS150" s="87" t="str">
        <f t="shared" ca="1" si="271"/>
        <v xml:space="preserve"> </v>
      </c>
      <c r="BT150" s="87" t="str">
        <f t="shared" ca="1" si="271"/>
        <v xml:space="preserve"> </v>
      </c>
      <c r="BU150" s="87" t="str">
        <f t="shared" ref="BU150:CZ150" ca="1" si="272">IF($C$2=TRUE,IF($F$150="",IF(AND(OR($D$150&lt;=BU$8,$D$150&lt;BV$8),$E$150&gt;=BU$8),$H$150,IF(OR(WEEKDAY(BU$8)=1,WEEKDAY(BU$8)=7),"WD"," ")),IF(AND(OR($D$150&lt;=BU$8,$D$150&lt;BV$8),$F$150&gt;=BU$8),"C",IF(OR(WEEKDAY(BU$8)=1,WEEKDAY(BU$8)=7),"WD"," "))),IF(OR(WEEKDAY(BU$8)=1,WEEKDAY(BU$8)=7),"WD",IF($F$150="",IF(AND(OR($D$150&lt;=BU$8,$D$150&lt;BV$8),$E$150&gt;=BU$8),$H$150," "),IF(AND(OR($D$150&lt;=BU$8,$D$150&lt;BV$8),$F$150&gt;=BU$8),"C"," "))))</f>
        <v xml:space="preserve"> </v>
      </c>
      <c r="BV150" s="87" t="str">
        <f t="shared" ca="1" si="272"/>
        <v xml:space="preserve"> </v>
      </c>
      <c r="BW150" s="87" t="str">
        <f t="shared" si="272"/>
        <v>WD</v>
      </c>
      <c r="BX150" s="87" t="str">
        <f t="shared" si="272"/>
        <v>WD</v>
      </c>
      <c r="BY150" s="87" t="str">
        <f t="shared" ca="1" si="272"/>
        <v xml:space="preserve"> </v>
      </c>
      <c r="BZ150" s="87" t="str">
        <f t="shared" ca="1" si="272"/>
        <v xml:space="preserve"> </v>
      </c>
      <c r="CA150" s="87" t="str">
        <f t="shared" ca="1" si="272"/>
        <v xml:space="preserve"> </v>
      </c>
      <c r="CB150" s="87" t="str">
        <f t="shared" ca="1" si="272"/>
        <v xml:space="preserve"> </v>
      </c>
      <c r="CC150" s="87" t="str">
        <f t="shared" ca="1" si="272"/>
        <v xml:space="preserve"> </v>
      </c>
      <c r="CD150" s="87" t="str">
        <f t="shared" si="272"/>
        <v>WD</v>
      </c>
      <c r="CE150" s="87" t="str">
        <f t="shared" si="272"/>
        <v>WD</v>
      </c>
      <c r="CF150" s="87" t="str">
        <f t="shared" ca="1" si="272"/>
        <v xml:space="preserve"> </v>
      </c>
      <c r="CG150" s="87" t="str">
        <f t="shared" ca="1" si="272"/>
        <v xml:space="preserve"> </v>
      </c>
      <c r="CH150" s="87" t="str">
        <f t="shared" ca="1" si="272"/>
        <v xml:space="preserve"> </v>
      </c>
      <c r="CI150" s="87" t="str">
        <f t="shared" ca="1" si="272"/>
        <v xml:space="preserve"> </v>
      </c>
      <c r="CJ150" s="87" t="str">
        <f t="shared" ca="1" si="272"/>
        <v xml:space="preserve"> </v>
      </c>
      <c r="CK150" s="87" t="str">
        <f t="shared" si="272"/>
        <v>WD</v>
      </c>
      <c r="CL150" s="87" t="str">
        <f t="shared" si="272"/>
        <v>WD</v>
      </c>
      <c r="CM150" s="87" t="str">
        <f t="shared" ca="1" si="272"/>
        <v xml:space="preserve"> </v>
      </c>
      <c r="CN150" s="87" t="str">
        <f t="shared" ca="1" si="272"/>
        <v xml:space="preserve"> </v>
      </c>
      <c r="CO150" s="87" t="str">
        <f t="shared" ca="1" si="272"/>
        <v xml:space="preserve"> </v>
      </c>
      <c r="CP150" s="87" t="str">
        <f t="shared" ca="1" si="272"/>
        <v xml:space="preserve"> </v>
      </c>
      <c r="CQ150" s="87" t="str">
        <f t="shared" ca="1" si="272"/>
        <v xml:space="preserve"> </v>
      </c>
      <c r="CR150" s="87" t="str">
        <f t="shared" si="272"/>
        <v>WD</v>
      </c>
      <c r="CS150" s="87" t="str">
        <f t="shared" si="272"/>
        <v>WD</v>
      </c>
      <c r="CT150" s="87" t="str">
        <f t="shared" ca="1" si="272"/>
        <v xml:space="preserve"> </v>
      </c>
      <c r="CU150" s="87" t="str">
        <f t="shared" ca="1" si="272"/>
        <v xml:space="preserve"> </v>
      </c>
      <c r="CV150" s="87" t="str">
        <f t="shared" ca="1" si="272"/>
        <v xml:space="preserve"> </v>
      </c>
      <c r="CW150" s="87" t="str">
        <f t="shared" ca="1" si="272"/>
        <v xml:space="preserve"> </v>
      </c>
      <c r="CX150" s="87" t="str">
        <f t="shared" ca="1" si="272"/>
        <v xml:space="preserve"> </v>
      </c>
      <c r="CY150" s="87" t="str">
        <f t="shared" si="272"/>
        <v>WD</v>
      </c>
      <c r="CZ150" s="87" t="str">
        <f t="shared" si="272"/>
        <v>WD</v>
      </c>
      <c r="DA150" s="87" t="str">
        <f t="shared" ref="DA150:DZ150" ca="1" si="273">IF($C$2=TRUE,IF($F$150="",IF(AND(OR($D$150&lt;=DA$8,$D$150&lt;DB$8),$E$150&gt;=DA$8),$H$150,IF(OR(WEEKDAY(DA$8)=1,WEEKDAY(DA$8)=7),"WD"," ")),IF(AND(OR($D$150&lt;=DA$8,$D$150&lt;DB$8),$F$150&gt;=DA$8),"C",IF(OR(WEEKDAY(DA$8)=1,WEEKDAY(DA$8)=7),"WD"," "))),IF(OR(WEEKDAY(DA$8)=1,WEEKDAY(DA$8)=7),"WD",IF($F$150="",IF(AND(OR($D$150&lt;=DA$8,$D$150&lt;DB$8),$E$150&gt;=DA$8),$H$150," "),IF(AND(OR($D$150&lt;=DA$8,$D$150&lt;DB$8),$F$150&gt;=DA$8),"C"," "))))</f>
        <v xml:space="preserve"> </v>
      </c>
      <c r="DB150" s="87" t="str">
        <f t="shared" ca="1" si="273"/>
        <v xml:space="preserve"> </v>
      </c>
      <c r="DC150" s="87" t="str">
        <f t="shared" ca="1" si="273"/>
        <v xml:space="preserve"> </v>
      </c>
      <c r="DD150" s="87" t="str">
        <f t="shared" ca="1" si="273"/>
        <v xml:space="preserve"> </v>
      </c>
      <c r="DE150" s="87" t="str">
        <f t="shared" ca="1" si="273"/>
        <v xml:space="preserve"> </v>
      </c>
      <c r="DF150" s="87" t="str">
        <f t="shared" si="273"/>
        <v>WD</v>
      </c>
      <c r="DG150" s="87" t="str">
        <f t="shared" si="273"/>
        <v>WD</v>
      </c>
      <c r="DH150" s="87" t="str">
        <f t="shared" ca="1" si="273"/>
        <v xml:space="preserve"> </v>
      </c>
      <c r="DI150" s="87" t="str">
        <f t="shared" ca="1" si="273"/>
        <v xml:space="preserve"> </v>
      </c>
      <c r="DJ150" s="87" t="str">
        <f t="shared" ca="1" si="273"/>
        <v xml:space="preserve"> </v>
      </c>
      <c r="DK150" s="87" t="str">
        <f t="shared" ca="1" si="273"/>
        <v xml:space="preserve"> </v>
      </c>
      <c r="DL150" s="87" t="str">
        <f t="shared" ca="1" si="273"/>
        <v xml:space="preserve"> </v>
      </c>
      <c r="DM150" s="87" t="str">
        <f t="shared" si="273"/>
        <v>WD</v>
      </c>
      <c r="DN150" s="87" t="str">
        <f t="shared" si="273"/>
        <v>WD</v>
      </c>
      <c r="DO150" s="87" t="str">
        <f t="shared" ca="1" si="273"/>
        <v xml:space="preserve"> </v>
      </c>
      <c r="DP150" s="87" t="str">
        <f t="shared" ca="1" si="273"/>
        <v xml:space="preserve"> </v>
      </c>
      <c r="DQ150" s="87" t="str">
        <f t="shared" ca="1" si="273"/>
        <v xml:space="preserve"> </v>
      </c>
      <c r="DR150" s="87" t="str">
        <f t="shared" ca="1" si="273"/>
        <v xml:space="preserve"> </v>
      </c>
      <c r="DS150" s="87" t="str">
        <f t="shared" ca="1" si="273"/>
        <v xml:space="preserve"> </v>
      </c>
      <c r="DT150" s="87" t="str">
        <f t="shared" si="273"/>
        <v>WD</v>
      </c>
      <c r="DU150" s="87" t="str">
        <f t="shared" si="273"/>
        <v>WD</v>
      </c>
      <c r="DV150" s="87" t="str">
        <f t="shared" ca="1" si="273"/>
        <v xml:space="preserve"> </v>
      </c>
      <c r="DW150" s="87" t="str">
        <f t="shared" ca="1" si="273"/>
        <v xml:space="preserve"> </v>
      </c>
      <c r="DX150" s="87" t="str">
        <f t="shared" ca="1" si="273"/>
        <v xml:space="preserve"> </v>
      </c>
      <c r="DY150" s="87" t="str">
        <f t="shared" ca="1" si="273"/>
        <v xml:space="preserve"> </v>
      </c>
      <c r="DZ150" s="87" t="str">
        <f t="shared" ca="1" si="273"/>
        <v xml:space="preserve"> </v>
      </c>
    </row>
    <row r="151" spans="1:130" s="74" customFormat="1" ht="1.2" customHeight="1" x14ac:dyDescent="0.3">
      <c r="A151" s="96"/>
      <c r="B151" s="96"/>
      <c r="C151" s="96"/>
      <c r="D151" s="97"/>
      <c r="E151" s="97"/>
      <c r="F151" s="97"/>
      <c r="G151" s="98" t="str">
        <f ca="1">IF(AND(G150 = 100%, G152 = 100%), "100%", " ")</f>
        <v xml:space="preserve"> </v>
      </c>
      <c r="H151" s="82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  <c r="DS151" s="87"/>
      <c r="DT151" s="87"/>
      <c r="DU151" s="87"/>
      <c r="DV151" s="87"/>
      <c r="DW151" s="87"/>
      <c r="DX151" s="87"/>
      <c r="DY151" s="87"/>
      <c r="DZ151" s="87"/>
    </row>
    <row r="152" spans="1:130" x14ac:dyDescent="0.3">
      <c r="A152" s="96" t="str">
        <f ca="1">IF(OFFSET(Actions!B1,72,0)  = "","", OFFSET(Actions!B1,72,0) )</f>
        <v/>
      </c>
      <c r="B152" s="96" t="str">
        <f ca="1">IF(OFFSET(Actions!H$1,72,0) = "","", OFFSET(Actions!H$1,72,0))</f>
        <v/>
      </c>
      <c r="C152" s="96" t="str">
        <f ca="1">IF(OFFSET(Actions!C1,72,0)  = "","", OFFSET(Actions!C1,72,0) )</f>
        <v/>
      </c>
      <c r="D152" s="97" t="str">
        <f ca="1">IF(OFFSET(Actions!I$1,72,0) = 0/1/1900,"",IFERROR(DATEVALUE(MID(OFFSET(Actions!I$1,72,0), 5,8 )), OFFSET(Actions!I$1,72,0)))</f>
        <v/>
      </c>
      <c r="E152" s="97" t="str">
        <f ca="1">IF(OFFSET(Actions!J$1,72,0) = 0/1/1900,"",IFERROR(DATEVALUE(MID(OFFSET(Actions!J$1,72,0), 5,8 )), OFFSET(Actions!J$1,72,0)))</f>
        <v/>
      </c>
      <c r="F152" s="97" t="str">
        <f ca="1">IF(OFFSET(Actions!K$1,72,0) = 0/1/1900,"",IFERROR(DATEVALUE(MID(OFFSET(Actions!K$1,72,0), 5,8 )), OFFSET(Actions!K$1,72,0)))</f>
        <v/>
      </c>
      <c r="G152" s="98" t="str">
        <f ca="1">IF(OFFSET(Actions!G1,72,0)  = "","", OFFSET(Actions!G1,72,0) )</f>
        <v/>
      </c>
      <c r="H152" s="82" t="str">
        <f ca="1">IF(OFFSET(Actions!E1,72,0)  = "","", OFFSET(Actions!E1,72,0) )</f>
        <v/>
      </c>
      <c r="I152" s="87" t="str">
        <f t="shared" ref="I152:AN152" ca="1" si="274">IF($C$2=TRUE,IF($F$152="",IF(AND(OR($D$152&lt;=I$8,$D$152&lt;J$8),$E$152&gt;=I$8),$H$152,IF(OR(WEEKDAY(I$8)=1,WEEKDAY(I$8)=7),"WD"," ")),IF(AND(OR($D$152&lt;=I$8,$D$152&lt;J$8),$F$152&gt;=I$8),"C",IF(OR(WEEKDAY(I$8)=1,WEEKDAY(I$8)=7),"WD"," "))),IF(OR(WEEKDAY(I$8)=1,WEEKDAY(I$8)=7),"WD",IF($F$152="",IF(AND(OR($D$152&lt;=I$8,$D$152&lt;J$8),$E$152&gt;=I$8),$H$152," "),IF(AND(OR($D$152&lt;=I$8,$D$152&lt;J$8),$F$152&gt;=I$8),"C"," "))))</f>
        <v xml:space="preserve"> </v>
      </c>
      <c r="J152" s="87" t="str">
        <f t="shared" ca="1" si="274"/>
        <v xml:space="preserve"> </v>
      </c>
      <c r="K152" s="87" t="str">
        <f t="shared" ca="1" si="274"/>
        <v xml:space="preserve"> </v>
      </c>
      <c r="L152" s="87" t="str">
        <f t="shared" si="274"/>
        <v>WD</v>
      </c>
      <c r="M152" s="87" t="str">
        <f t="shared" si="274"/>
        <v>WD</v>
      </c>
      <c r="N152" s="87" t="str">
        <f t="shared" ca="1" si="274"/>
        <v xml:space="preserve"> </v>
      </c>
      <c r="O152" s="87" t="str">
        <f t="shared" ca="1" si="274"/>
        <v xml:space="preserve"> </v>
      </c>
      <c r="P152" s="87" t="str">
        <f t="shared" ca="1" si="274"/>
        <v xml:space="preserve"> </v>
      </c>
      <c r="Q152" s="87" t="str">
        <f t="shared" ca="1" si="274"/>
        <v xml:space="preserve"> </v>
      </c>
      <c r="R152" s="87" t="str">
        <f t="shared" ca="1" si="274"/>
        <v xml:space="preserve"> </v>
      </c>
      <c r="S152" s="87" t="str">
        <f t="shared" si="274"/>
        <v>WD</v>
      </c>
      <c r="T152" s="87" t="str">
        <f t="shared" si="274"/>
        <v>WD</v>
      </c>
      <c r="U152" s="87" t="str">
        <f t="shared" ca="1" si="274"/>
        <v xml:space="preserve"> </v>
      </c>
      <c r="V152" s="87" t="str">
        <f t="shared" ca="1" si="274"/>
        <v xml:space="preserve"> </v>
      </c>
      <c r="W152" s="87" t="str">
        <f t="shared" ca="1" si="274"/>
        <v xml:space="preserve"> </v>
      </c>
      <c r="X152" s="87" t="str">
        <f t="shared" ca="1" si="274"/>
        <v xml:space="preserve"> </v>
      </c>
      <c r="Y152" s="87" t="str">
        <f t="shared" ca="1" si="274"/>
        <v xml:space="preserve"> </v>
      </c>
      <c r="Z152" s="87" t="str">
        <f t="shared" si="274"/>
        <v>WD</v>
      </c>
      <c r="AA152" s="87" t="str">
        <f t="shared" si="274"/>
        <v>WD</v>
      </c>
      <c r="AB152" s="87" t="str">
        <f t="shared" ca="1" si="274"/>
        <v xml:space="preserve"> </v>
      </c>
      <c r="AC152" s="87" t="str">
        <f t="shared" ca="1" si="274"/>
        <v xml:space="preserve"> </v>
      </c>
      <c r="AD152" s="87" t="str">
        <f t="shared" ca="1" si="274"/>
        <v xml:space="preserve"> </v>
      </c>
      <c r="AE152" s="87" t="str">
        <f t="shared" ca="1" si="274"/>
        <v xml:space="preserve"> </v>
      </c>
      <c r="AF152" s="87" t="str">
        <f t="shared" ca="1" si="274"/>
        <v xml:space="preserve"> </v>
      </c>
      <c r="AG152" s="87" t="str">
        <f t="shared" si="274"/>
        <v>WD</v>
      </c>
      <c r="AH152" s="87" t="str">
        <f t="shared" si="274"/>
        <v>WD</v>
      </c>
      <c r="AI152" s="87" t="str">
        <f t="shared" ca="1" si="274"/>
        <v xml:space="preserve"> </v>
      </c>
      <c r="AJ152" s="87" t="str">
        <f t="shared" ca="1" si="274"/>
        <v xml:space="preserve"> </v>
      </c>
      <c r="AK152" s="87" t="str">
        <f t="shared" ca="1" si="274"/>
        <v xml:space="preserve"> </v>
      </c>
      <c r="AL152" s="87" t="str">
        <f t="shared" ca="1" si="274"/>
        <v xml:space="preserve"> </v>
      </c>
      <c r="AM152" s="87" t="str">
        <f t="shared" ca="1" si="274"/>
        <v xml:space="preserve"> </v>
      </c>
      <c r="AN152" s="87" t="str">
        <f t="shared" si="274"/>
        <v>WD</v>
      </c>
      <c r="AO152" s="87" t="str">
        <f t="shared" ref="AO152:BT152" si="275">IF($C$2=TRUE,IF($F$152="",IF(AND(OR($D$152&lt;=AO$8,$D$152&lt;AP$8),$E$152&gt;=AO$8),$H$152,IF(OR(WEEKDAY(AO$8)=1,WEEKDAY(AO$8)=7),"WD"," ")),IF(AND(OR($D$152&lt;=AO$8,$D$152&lt;AP$8),$F$152&gt;=AO$8),"C",IF(OR(WEEKDAY(AO$8)=1,WEEKDAY(AO$8)=7),"WD"," "))),IF(OR(WEEKDAY(AO$8)=1,WEEKDAY(AO$8)=7),"WD",IF($F$152="",IF(AND(OR($D$152&lt;=AO$8,$D$152&lt;AP$8),$E$152&gt;=AO$8),$H$152," "),IF(AND(OR($D$152&lt;=AO$8,$D$152&lt;AP$8),$F$152&gt;=AO$8),"C"," "))))</f>
        <v>WD</v>
      </c>
      <c r="AP152" s="87" t="str">
        <f t="shared" ca="1" si="275"/>
        <v xml:space="preserve"> </v>
      </c>
      <c r="AQ152" s="87" t="str">
        <f t="shared" ca="1" si="275"/>
        <v xml:space="preserve"> </v>
      </c>
      <c r="AR152" s="87" t="str">
        <f t="shared" ca="1" si="275"/>
        <v xml:space="preserve"> </v>
      </c>
      <c r="AS152" s="87" t="str">
        <f t="shared" ca="1" si="275"/>
        <v xml:space="preserve"> </v>
      </c>
      <c r="AT152" s="87" t="str">
        <f t="shared" ca="1" si="275"/>
        <v xml:space="preserve"> </v>
      </c>
      <c r="AU152" s="87" t="str">
        <f t="shared" si="275"/>
        <v>WD</v>
      </c>
      <c r="AV152" s="87" t="str">
        <f t="shared" si="275"/>
        <v>WD</v>
      </c>
      <c r="AW152" s="87" t="str">
        <f t="shared" ca="1" si="275"/>
        <v xml:space="preserve"> </v>
      </c>
      <c r="AX152" s="87" t="str">
        <f t="shared" ca="1" si="275"/>
        <v xml:space="preserve"> </v>
      </c>
      <c r="AY152" s="87" t="str">
        <f t="shared" ca="1" si="275"/>
        <v xml:space="preserve"> </v>
      </c>
      <c r="AZ152" s="87" t="str">
        <f t="shared" ca="1" si="275"/>
        <v xml:space="preserve"> </v>
      </c>
      <c r="BA152" s="87" t="str">
        <f t="shared" ca="1" si="275"/>
        <v xml:space="preserve"> </v>
      </c>
      <c r="BB152" s="87" t="str">
        <f t="shared" si="275"/>
        <v>WD</v>
      </c>
      <c r="BC152" s="87" t="str">
        <f t="shared" si="275"/>
        <v>WD</v>
      </c>
      <c r="BD152" s="87" t="str">
        <f t="shared" ca="1" si="275"/>
        <v xml:space="preserve"> </v>
      </c>
      <c r="BE152" s="87" t="str">
        <f t="shared" ca="1" si="275"/>
        <v xml:space="preserve"> </v>
      </c>
      <c r="BF152" s="87" t="str">
        <f t="shared" ca="1" si="275"/>
        <v xml:space="preserve"> </v>
      </c>
      <c r="BG152" s="87" t="str">
        <f t="shared" ca="1" si="275"/>
        <v xml:space="preserve"> </v>
      </c>
      <c r="BH152" s="87" t="str">
        <f t="shared" ca="1" si="275"/>
        <v xml:space="preserve"> </v>
      </c>
      <c r="BI152" s="87" t="str">
        <f t="shared" si="275"/>
        <v>WD</v>
      </c>
      <c r="BJ152" s="87" t="str">
        <f t="shared" si="275"/>
        <v>WD</v>
      </c>
      <c r="BK152" s="87" t="str">
        <f t="shared" ca="1" si="275"/>
        <v xml:space="preserve"> </v>
      </c>
      <c r="BL152" s="87" t="str">
        <f t="shared" ca="1" si="275"/>
        <v xml:space="preserve"> </v>
      </c>
      <c r="BM152" s="87" t="str">
        <f t="shared" ca="1" si="275"/>
        <v xml:space="preserve"> </v>
      </c>
      <c r="BN152" s="87" t="str">
        <f t="shared" ca="1" si="275"/>
        <v xml:space="preserve"> </v>
      </c>
      <c r="BO152" s="87" t="str">
        <f t="shared" ca="1" si="275"/>
        <v xml:space="preserve"> </v>
      </c>
      <c r="BP152" s="87" t="str">
        <f t="shared" si="275"/>
        <v>WD</v>
      </c>
      <c r="BQ152" s="87" t="str">
        <f t="shared" si="275"/>
        <v>WD</v>
      </c>
      <c r="BR152" s="87" t="str">
        <f t="shared" ca="1" si="275"/>
        <v xml:space="preserve"> </v>
      </c>
      <c r="BS152" s="87" t="str">
        <f t="shared" ca="1" si="275"/>
        <v xml:space="preserve"> </v>
      </c>
      <c r="BT152" s="87" t="str">
        <f t="shared" ca="1" si="275"/>
        <v xml:space="preserve"> </v>
      </c>
      <c r="BU152" s="87" t="str">
        <f t="shared" ref="BU152:CZ152" ca="1" si="276">IF($C$2=TRUE,IF($F$152="",IF(AND(OR($D$152&lt;=BU$8,$D$152&lt;BV$8),$E$152&gt;=BU$8),$H$152,IF(OR(WEEKDAY(BU$8)=1,WEEKDAY(BU$8)=7),"WD"," ")),IF(AND(OR($D$152&lt;=BU$8,$D$152&lt;BV$8),$F$152&gt;=BU$8),"C",IF(OR(WEEKDAY(BU$8)=1,WEEKDAY(BU$8)=7),"WD"," "))),IF(OR(WEEKDAY(BU$8)=1,WEEKDAY(BU$8)=7),"WD",IF($F$152="",IF(AND(OR($D$152&lt;=BU$8,$D$152&lt;BV$8),$E$152&gt;=BU$8),$H$152," "),IF(AND(OR($D$152&lt;=BU$8,$D$152&lt;BV$8),$F$152&gt;=BU$8),"C"," "))))</f>
        <v xml:space="preserve"> </v>
      </c>
      <c r="BV152" s="87" t="str">
        <f t="shared" ca="1" si="276"/>
        <v xml:space="preserve"> </v>
      </c>
      <c r="BW152" s="87" t="str">
        <f t="shared" si="276"/>
        <v>WD</v>
      </c>
      <c r="BX152" s="87" t="str">
        <f t="shared" si="276"/>
        <v>WD</v>
      </c>
      <c r="BY152" s="87" t="str">
        <f t="shared" ca="1" si="276"/>
        <v xml:space="preserve"> </v>
      </c>
      <c r="BZ152" s="87" t="str">
        <f t="shared" ca="1" si="276"/>
        <v xml:space="preserve"> </v>
      </c>
      <c r="CA152" s="87" t="str">
        <f t="shared" ca="1" si="276"/>
        <v xml:space="preserve"> </v>
      </c>
      <c r="CB152" s="87" t="str">
        <f t="shared" ca="1" si="276"/>
        <v xml:space="preserve"> </v>
      </c>
      <c r="CC152" s="87" t="str">
        <f t="shared" ca="1" si="276"/>
        <v xml:space="preserve"> </v>
      </c>
      <c r="CD152" s="87" t="str">
        <f t="shared" si="276"/>
        <v>WD</v>
      </c>
      <c r="CE152" s="87" t="str">
        <f t="shared" si="276"/>
        <v>WD</v>
      </c>
      <c r="CF152" s="87" t="str">
        <f t="shared" ca="1" si="276"/>
        <v xml:space="preserve"> </v>
      </c>
      <c r="CG152" s="87" t="str">
        <f t="shared" ca="1" si="276"/>
        <v xml:space="preserve"> </v>
      </c>
      <c r="CH152" s="87" t="str">
        <f t="shared" ca="1" si="276"/>
        <v xml:space="preserve"> </v>
      </c>
      <c r="CI152" s="87" t="str">
        <f t="shared" ca="1" si="276"/>
        <v xml:space="preserve"> </v>
      </c>
      <c r="CJ152" s="87" t="str">
        <f t="shared" ca="1" si="276"/>
        <v xml:space="preserve"> </v>
      </c>
      <c r="CK152" s="87" t="str">
        <f t="shared" si="276"/>
        <v>WD</v>
      </c>
      <c r="CL152" s="87" t="str">
        <f t="shared" si="276"/>
        <v>WD</v>
      </c>
      <c r="CM152" s="87" t="str">
        <f t="shared" ca="1" si="276"/>
        <v xml:space="preserve"> </v>
      </c>
      <c r="CN152" s="87" t="str">
        <f t="shared" ca="1" si="276"/>
        <v xml:space="preserve"> </v>
      </c>
      <c r="CO152" s="87" t="str">
        <f t="shared" ca="1" si="276"/>
        <v xml:space="preserve"> </v>
      </c>
      <c r="CP152" s="87" t="str">
        <f t="shared" ca="1" si="276"/>
        <v xml:space="preserve"> </v>
      </c>
      <c r="CQ152" s="87" t="str">
        <f t="shared" ca="1" si="276"/>
        <v xml:space="preserve"> </v>
      </c>
      <c r="CR152" s="87" t="str">
        <f t="shared" si="276"/>
        <v>WD</v>
      </c>
      <c r="CS152" s="87" t="str">
        <f t="shared" si="276"/>
        <v>WD</v>
      </c>
      <c r="CT152" s="87" t="str">
        <f t="shared" ca="1" si="276"/>
        <v xml:space="preserve"> </v>
      </c>
      <c r="CU152" s="87" t="str">
        <f t="shared" ca="1" si="276"/>
        <v xml:space="preserve"> </v>
      </c>
      <c r="CV152" s="87" t="str">
        <f t="shared" ca="1" si="276"/>
        <v xml:space="preserve"> </v>
      </c>
      <c r="CW152" s="87" t="str">
        <f t="shared" ca="1" si="276"/>
        <v xml:space="preserve"> </v>
      </c>
      <c r="CX152" s="87" t="str">
        <f t="shared" ca="1" si="276"/>
        <v xml:space="preserve"> </v>
      </c>
      <c r="CY152" s="87" t="str">
        <f t="shared" si="276"/>
        <v>WD</v>
      </c>
      <c r="CZ152" s="87" t="str">
        <f t="shared" si="276"/>
        <v>WD</v>
      </c>
      <c r="DA152" s="87" t="str">
        <f t="shared" ref="DA152:DZ152" ca="1" si="277">IF($C$2=TRUE,IF($F$152="",IF(AND(OR($D$152&lt;=DA$8,$D$152&lt;DB$8),$E$152&gt;=DA$8),$H$152,IF(OR(WEEKDAY(DA$8)=1,WEEKDAY(DA$8)=7),"WD"," ")),IF(AND(OR($D$152&lt;=DA$8,$D$152&lt;DB$8),$F$152&gt;=DA$8),"C",IF(OR(WEEKDAY(DA$8)=1,WEEKDAY(DA$8)=7),"WD"," "))),IF(OR(WEEKDAY(DA$8)=1,WEEKDAY(DA$8)=7),"WD",IF($F$152="",IF(AND(OR($D$152&lt;=DA$8,$D$152&lt;DB$8),$E$152&gt;=DA$8),$H$152," "),IF(AND(OR($D$152&lt;=DA$8,$D$152&lt;DB$8),$F$152&gt;=DA$8),"C"," "))))</f>
        <v xml:space="preserve"> </v>
      </c>
      <c r="DB152" s="87" t="str">
        <f t="shared" ca="1" si="277"/>
        <v xml:space="preserve"> </v>
      </c>
      <c r="DC152" s="87" t="str">
        <f t="shared" ca="1" si="277"/>
        <v xml:space="preserve"> </v>
      </c>
      <c r="DD152" s="87" t="str">
        <f t="shared" ca="1" si="277"/>
        <v xml:space="preserve"> </v>
      </c>
      <c r="DE152" s="87" t="str">
        <f t="shared" ca="1" si="277"/>
        <v xml:space="preserve"> </v>
      </c>
      <c r="DF152" s="87" t="str">
        <f t="shared" si="277"/>
        <v>WD</v>
      </c>
      <c r="DG152" s="87" t="str">
        <f t="shared" si="277"/>
        <v>WD</v>
      </c>
      <c r="DH152" s="87" t="str">
        <f t="shared" ca="1" si="277"/>
        <v xml:space="preserve"> </v>
      </c>
      <c r="DI152" s="87" t="str">
        <f t="shared" ca="1" si="277"/>
        <v xml:space="preserve"> </v>
      </c>
      <c r="DJ152" s="87" t="str">
        <f t="shared" ca="1" si="277"/>
        <v xml:space="preserve"> </v>
      </c>
      <c r="DK152" s="87" t="str">
        <f t="shared" ca="1" si="277"/>
        <v xml:space="preserve"> </v>
      </c>
      <c r="DL152" s="87" t="str">
        <f t="shared" ca="1" si="277"/>
        <v xml:space="preserve"> </v>
      </c>
      <c r="DM152" s="87" t="str">
        <f t="shared" si="277"/>
        <v>WD</v>
      </c>
      <c r="DN152" s="87" t="str">
        <f t="shared" si="277"/>
        <v>WD</v>
      </c>
      <c r="DO152" s="87" t="str">
        <f t="shared" ca="1" si="277"/>
        <v xml:space="preserve"> </v>
      </c>
      <c r="DP152" s="87" t="str">
        <f t="shared" ca="1" si="277"/>
        <v xml:space="preserve"> </v>
      </c>
      <c r="DQ152" s="87" t="str">
        <f t="shared" ca="1" si="277"/>
        <v xml:space="preserve"> </v>
      </c>
      <c r="DR152" s="87" t="str">
        <f t="shared" ca="1" si="277"/>
        <v xml:space="preserve"> </v>
      </c>
      <c r="DS152" s="87" t="str">
        <f t="shared" ca="1" si="277"/>
        <v xml:space="preserve"> </v>
      </c>
      <c r="DT152" s="87" t="str">
        <f t="shared" si="277"/>
        <v>WD</v>
      </c>
      <c r="DU152" s="87" t="str">
        <f t="shared" si="277"/>
        <v>WD</v>
      </c>
      <c r="DV152" s="87" t="str">
        <f t="shared" ca="1" si="277"/>
        <v xml:space="preserve"> </v>
      </c>
      <c r="DW152" s="87" t="str">
        <f t="shared" ca="1" si="277"/>
        <v xml:space="preserve"> </v>
      </c>
      <c r="DX152" s="87" t="str">
        <f t="shared" ca="1" si="277"/>
        <v xml:space="preserve"> </v>
      </c>
      <c r="DY152" s="87" t="str">
        <f t="shared" ca="1" si="277"/>
        <v xml:space="preserve"> </v>
      </c>
      <c r="DZ152" s="87" t="str">
        <f t="shared" ca="1" si="277"/>
        <v xml:space="preserve"> </v>
      </c>
    </row>
    <row r="153" spans="1:130" s="74" customFormat="1" ht="1.2" customHeight="1" x14ac:dyDescent="0.3">
      <c r="A153" s="96"/>
      <c r="B153" s="96"/>
      <c r="C153" s="96"/>
      <c r="D153" s="97"/>
      <c r="E153" s="97"/>
      <c r="F153" s="97"/>
      <c r="G153" s="98" t="str">
        <f ca="1">IF(AND(G152 = 100%, G154 = 100%), "100%", " ")</f>
        <v xml:space="preserve"> </v>
      </c>
      <c r="H153" s="82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87"/>
      <c r="CA153" s="87"/>
      <c r="CB153" s="87"/>
      <c r="CC153" s="87"/>
      <c r="CD153" s="87"/>
      <c r="CE153" s="87"/>
      <c r="CF153" s="87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87"/>
      <c r="CU153" s="87"/>
      <c r="CV153" s="87"/>
      <c r="CW153" s="87"/>
      <c r="CX153" s="87"/>
      <c r="CY153" s="87"/>
      <c r="CZ153" s="87"/>
      <c r="DA153" s="87"/>
      <c r="DB153" s="87"/>
      <c r="DC153" s="87"/>
      <c r="DD153" s="87"/>
      <c r="DE153" s="87"/>
      <c r="DF153" s="87"/>
      <c r="DG153" s="87"/>
      <c r="DH153" s="87"/>
      <c r="DI153" s="87"/>
      <c r="DJ153" s="87"/>
      <c r="DK153" s="87"/>
      <c r="DL153" s="87"/>
      <c r="DM153" s="87"/>
      <c r="DN153" s="87"/>
      <c r="DO153" s="87"/>
      <c r="DP153" s="87"/>
      <c r="DQ153" s="87"/>
      <c r="DR153" s="87"/>
      <c r="DS153" s="87"/>
      <c r="DT153" s="87"/>
      <c r="DU153" s="87"/>
      <c r="DV153" s="87"/>
      <c r="DW153" s="87"/>
      <c r="DX153" s="87"/>
      <c r="DY153" s="87"/>
      <c r="DZ153" s="87"/>
    </row>
    <row r="154" spans="1:130" x14ac:dyDescent="0.3">
      <c r="A154" s="96" t="str">
        <f ca="1">IF(OFFSET(Actions!B1,73,0)  = "","", OFFSET(Actions!B1,73,0) )</f>
        <v/>
      </c>
      <c r="B154" s="96" t="str">
        <f ca="1">IF(OFFSET(Actions!H$1,73,0) = "","", OFFSET(Actions!H$1,73,0))</f>
        <v/>
      </c>
      <c r="C154" s="96" t="str">
        <f ca="1">IF(OFFSET(Actions!C1,73,0)  = "","", OFFSET(Actions!C1,73,0) )</f>
        <v/>
      </c>
      <c r="D154" s="97" t="str">
        <f ca="1">IF(OFFSET(Actions!I$1,73,0) = 0/1/1900,"",IFERROR(DATEVALUE(MID(OFFSET(Actions!I$1,73,0), 5,8 )), OFFSET(Actions!I$1,73,0)))</f>
        <v/>
      </c>
      <c r="E154" s="97" t="str">
        <f ca="1">IF(OFFSET(Actions!J$1,73,0) = 0/1/1900,"",IFERROR(DATEVALUE(MID(OFFSET(Actions!J$1,73,0), 5,8 )), OFFSET(Actions!J$1,73,0)))</f>
        <v/>
      </c>
      <c r="F154" s="97" t="str">
        <f ca="1">IF(OFFSET(Actions!K$1,73,0) = 0/1/1900,"",IFERROR(DATEVALUE(MID(OFFSET(Actions!K$1,73,0), 5,8 )), OFFSET(Actions!K$1,73,0)))</f>
        <v/>
      </c>
      <c r="G154" s="98" t="str">
        <f ca="1">IF(OFFSET(Actions!G1,73,0)  = "","", OFFSET(Actions!G1,73,0) )</f>
        <v/>
      </c>
      <c r="H154" s="82" t="str">
        <f ca="1">IF(OFFSET(Actions!E1,73,0)  = "","", OFFSET(Actions!E1,73,0) )</f>
        <v/>
      </c>
      <c r="I154" s="87" t="str">
        <f t="shared" ref="I154:AN154" ca="1" si="278">IF($C$2=TRUE,IF($F$154="",IF(AND(OR($D$154&lt;=I$8,$D$154&lt;J$8),$E$154&gt;=I$8),$H$154,IF(OR(WEEKDAY(I$8)=1,WEEKDAY(I$8)=7),"WD"," ")),IF(AND(OR($D$154&lt;=I$8,$D$154&lt;J$8),$F$154&gt;=I$8),"C",IF(OR(WEEKDAY(I$8)=1,WEEKDAY(I$8)=7),"WD"," "))),IF(OR(WEEKDAY(I$8)=1,WEEKDAY(I$8)=7),"WD",IF($F$154="",IF(AND(OR($D$154&lt;=I$8,$D$154&lt;J$8),$E$154&gt;=I$8),$H$154," "),IF(AND(OR($D$154&lt;=I$8,$D$154&lt;J$8),$F$154&gt;=I$8),"C"," "))))</f>
        <v xml:space="preserve"> </v>
      </c>
      <c r="J154" s="87" t="str">
        <f t="shared" ca="1" si="278"/>
        <v xml:space="preserve"> </v>
      </c>
      <c r="K154" s="87" t="str">
        <f t="shared" ca="1" si="278"/>
        <v xml:space="preserve"> </v>
      </c>
      <c r="L154" s="87" t="str">
        <f t="shared" si="278"/>
        <v>WD</v>
      </c>
      <c r="M154" s="87" t="str">
        <f t="shared" si="278"/>
        <v>WD</v>
      </c>
      <c r="N154" s="87" t="str">
        <f t="shared" ca="1" si="278"/>
        <v xml:space="preserve"> </v>
      </c>
      <c r="O154" s="87" t="str">
        <f t="shared" ca="1" si="278"/>
        <v xml:space="preserve"> </v>
      </c>
      <c r="P154" s="87" t="str">
        <f t="shared" ca="1" si="278"/>
        <v xml:space="preserve"> </v>
      </c>
      <c r="Q154" s="87" t="str">
        <f t="shared" ca="1" si="278"/>
        <v xml:space="preserve"> </v>
      </c>
      <c r="R154" s="87" t="str">
        <f t="shared" ca="1" si="278"/>
        <v xml:space="preserve"> </v>
      </c>
      <c r="S154" s="87" t="str">
        <f t="shared" si="278"/>
        <v>WD</v>
      </c>
      <c r="T154" s="87" t="str">
        <f t="shared" si="278"/>
        <v>WD</v>
      </c>
      <c r="U154" s="87" t="str">
        <f t="shared" ca="1" si="278"/>
        <v xml:space="preserve"> </v>
      </c>
      <c r="V154" s="87" t="str">
        <f t="shared" ca="1" si="278"/>
        <v xml:space="preserve"> </v>
      </c>
      <c r="W154" s="87" t="str">
        <f t="shared" ca="1" si="278"/>
        <v xml:space="preserve"> </v>
      </c>
      <c r="X154" s="87" t="str">
        <f t="shared" ca="1" si="278"/>
        <v xml:space="preserve"> </v>
      </c>
      <c r="Y154" s="87" t="str">
        <f t="shared" ca="1" si="278"/>
        <v xml:space="preserve"> </v>
      </c>
      <c r="Z154" s="87" t="str">
        <f t="shared" si="278"/>
        <v>WD</v>
      </c>
      <c r="AA154" s="87" t="str">
        <f t="shared" si="278"/>
        <v>WD</v>
      </c>
      <c r="AB154" s="87" t="str">
        <f t="shared" ca="1" si="278"/>
        <v xml:space="preserve"> </v>
      </c>
      <c r="AC154" s="87" t="str">
        <f t="shared" ca="1" si="278"/>
        <v xml:space="preserve"> </v>
      </c>
      <c r="AD154" s="87" t="str">
        <f t="shared" ca="1" si="278"/>
        <v xml:space="preserve"> </v>
      </c>
      <c r="AE154" s="87" t="str">
        <f t="shared" ca="1" si="278"/>
        <v xml:space="preserve"> </v>
      </c>
      <c r="AF154" s="87" t="str">
        <f t="shared" ca="1" si="278"/>
        <v xml:space="preserve"> </v>
      </c>
      <c r="AG154" s="87" t="str">
        <f t="shared" si="278"/>
        <v>WD</v>
      </c>
      <c r="AH154" s="87" t="str">
        <f t="shared" si="278"/>
        <v>WD</v>
      </c>
      <c r="AI154" s="87" t="str">
        <f t="shared" ca="1" si="278"/>
        <v xml:space="preserve"> </v>
      </c>
      <c r="AJ154" s="87" t="str">
        <f t="shared" ca="1" si="278"/>
        <v xml:space="preserve"> </v>
      </c>
      <c r="AK154" s="87" t="str">
        <f t="shared" ca="1" si="278"/>
        <v xml:space="preserve"> </v>
      </c>
      <c r="AL154" s="87" t="str">
        <f t="shared" ca="1" si="278"/>
        <v xml:space="preserve"> </v>
      </c>
      <c r="AM154" s="87" t="str">
        <f t="shared" ca="1" si="278"/>
        <v xml:space="preserve"> </v>
      </c>
      <c r="AN154" s="87" t="str">
        <f t="shared" si="278"/>
        <v>WD</v>
      </c>
      <c r="AO154" s="87" t="str">
        <f t="shared" ref="AO154:BT154" si="279">IF($C$2=TRUE,IF($F$154="",IF(AND(OR($D$154&lt;=AO$8,$D$154&lt;AP$8),$E$154&gt;=AO$8),$H$154,IF(OR(WEEKDAY(AO$8)=1,WEEKDAY(AO$8)=7),"WD"," ")),IF(AND(OR($D$154&lt;=AO$8,$D$154&lt;AP$8),$F$154&gt;=AO$8),"C",IF(OR(WEEKDAY(AO$8)=1,WEEKDAY(AO$8)=7),"WD"," "))),IF(OR(WEEKDAY(AO$8)=1,WEEKDAY(AO$8)=7),"WD",IF($F$154="",IF(AND(OR($D$154&lt;=AO$8,$D$154&lt;AP$8),$E$154&gt;=AO$8),$H$154," "),IF(AND(OR($D$154&lt;=AO$8,$D$154&lt;AP$8),$F$154&gt;=AO$8),"C"," "))))</f>
        <v>WD</v>
      </c>
      <c r="AP154" s="87" t="str">
        <f t="shared" ca="1" si="279"/>
        <v xml:space="preserve"> </v>
      </c>
      <c r="AQ154" s="87" t="str">
        <f t="shared" ca="1" si="279"/>
        <v xml:space="preserve"> </v>
      </c>
      <c r="AR154" s="87" t="str">
        <f t="shared" ca="1" si="279"/>
        <v xml:space="preserve"> </v>
      </c>
      <c r="AS154" s="87" t="str">
        <f t="shared" ca="1" si="279"/>
        <v xml:space="preserve"> </v>
      </c>
      <c r="AT154" s="87" t="str">
        <f t="shared" ca="1" si="279"/>
        <v xml:space="preserve"> </v>
      </c>
      <c r="AU154" s="87" t="str">
        <f t="shared" si="279"/>
        <v>WD</v>
      </c>
      <c r="AV154" s="87" t="str">
        <f t="shared" si="279"/>
        <v>WD</v>
      </c>
      <c r="AW154" s="87" t="str">
        <f t="shared" ca="1" si="279"/>
        <v xml:space="preserve"> </v>
      </c>
      <c r="AX154" s="87" t="str">
        <f t="shared" ca="1" si="279"/>
        <v xml:space="preserve"> </v>
      </c>
      <c r="AY154" s="87" t="str">
        <f t="shared" ca="1" si="279"/>
        <v xml:space="preserve"> </v>
      </c>
      <c r="AZ154" s="87" t="str">
        <f t="shared" ca="1" si="279"/>
        <v xml:space="preserve"> </v>
      </c>
      <c r="BA154" s="87" t="str">
        <f t="shared" ca="1" si="279"/>
        <v xml:space="preserve"> </v>
      </c>
      <c r="BB154" s="87" t="str">
        <f t="shared" si="279"/>
        <v>WD</v>
      </c>
      <c r="BC154" s="87" t="str">
        <f t="shared" si="279"/>
        <v>WD</v>
      </c>
      <c r="BD154" s="87" t="str">
        <f t="shared" ca="1" si="279"/>
        <v xml:space="preserve"> </v>
      </c>
      <c r="BE154" s="87" t="str">
        <f t="shared" ca="1" si="279"/>
        <v xml:space="preserve"> </v>
      </c>
      <c r="BF154" s="87" t="str">
        <f t="shared" ca="1" si="279"/>
        <v xml:space="preserve"> </v>
      </c>
      <c r="BG154" s="87" t="str">
        <f t="shared" ca="1" si="279"/>
        <v xml:space="preserve"> </v>
      </c>
      <c r="BH154" s="87" t="str">
        <f t="shared" ca="1" si="279"/>
        <v xml:space="preserve"> </v>
      </c>
      <c r="BI154" s="87" t="str">
        <f t="shared" si="279"/>
        <v>WD</v>
      </c>
      <c r="BJ154" s="87" t="str">
        <f t="shared" si="279"/>
        <v>WD</v>
      </c>
      <c r="BK154" s="87" t="str">
        <f t="shared" ca="1" si="279"/>
        <v xml:space="preserve"> </v>
      </c>
      <c r="BL154" s="87" t="str">
        <f t="shared" ca="1" si="279"/>
        <v xml:space="preserve"> </v>
      </c>
      <c r="BM154" s="87" t="str">
        <f t="shared" ca="1" si="279"/>
        <v xml:space="preserve"> </v>
      </c>
      <c r="BN154" s="87" t="str">
        <f t="shared" ca="1" si="279"/>
        <v xml:space="preserve"> </v>
      </c>
      <c r="BO154" s="87" t="str">
        <f t="shared" ca="1" si="279"/>
        <v xml:space="preserve"> </v>
      </c>
      <c r="BP154" s="87" t="str">
        <f t="shared" si="279"/>
        <v>WD</v>
      </c>
      <c r="BQ154" s="87" t="str">
        <f t="shared" si="279"/>
        <v>WD</v>
      </c>
      <c r="BR154" s="87" t="str">
        <f t="shared" ca="1" si="279"/>
        <v xml:space="preserve"> </v>
      </c>
      <c r="BS154" s="87" t="str">
        <f t="shared" ca="1" si="279"/>
        <v xml:space="preserve"> </v>
      </c>
      <c r="BT154" s="87" t="str">
        <f t="shared" ca="1" si="279"/>
        <v xml:space="preserve"> </v>
      </c>
      <c r="BU154" s="87" t="str">
        <f t="shared" ref="BU154:CZ154" ca="1" si="280">IF($C$2=TRUE,IF($F$154="",IF(AND(OR($D$154&lt;=BU$8,$D$154&lt;BV$8),$E$154&gt;=BU$8),$H$154,IF(OR(WEEKDAY(BU$8)=1,WEEKDAY(BU$8)=7),"WD"," ")),IF(AND(OR($D$154&lt;=BU$8,$D$154&lt;BV$8),$F$154&gt;=BU$8),"C",IF(OR(WEEKDAY(BU$8)=1,WEEKDAY(BU$8)=7),"WD"," "))),IF(OR(WEEKDAY(BU$8)=1,WEEKDAY(BU$8)=7),"WD",IF($F$154="",IF(AND(OR($D$154&lt;=BU$8,$D$154&lt;BV$8),$E$154&gt;=BU$8),$H$154," "),IF(AND(OR($D$154&lt;=BU$8,$D$154&lt;BV$8),$F$154&gt;=BU$8),"C"," "))))</f>
        <v xml:space="preserve"> </v>
      </c>
      <c r="BV154" s="87" t="str">
        <f t="shared" ca="1" si="280"/>
        <v xml:space="preserve"> </v>
      </c>
      <c r="BW154" s="87" t="str">
        <f t="shared" si="280"/>
        <v>WD</v>
      </c>
      <c r="BX154" s="87" t="str">
        <f t="shared" si="280"/>
        <v>WD</v>
      </c>
      <c r="BY154" s="87" t="str">
        <f t="shared" ca="1" si="280"/>
        <v xml:space="preserve"> </v>
      </c>
      <c r="BZ154" s="87" t="str">
        <f t="shared" ca="1" si="280"/>
        <v xml:space="preserve"> </v>
      </c>
      <c r="CA154" s="87" t="str">
        <f t="shared" ca="1" si="280"/>
        <v xml:space="preserve"> </v>
      </c>
      <c r="CB154" s="87" t="str">
        <f t="shared" ca="1" si="280"/>
        <v xml:space="preserve"> </v>
      </c>
      <c r="CC154" s="87" t="str">
        <f t="shared" ca="1" si="280"/>
        <v xml:space="preserve"> </v>
      </c>
      <c r="CD154" s="87" t="str">
        <f t="shared" si="280"/>
        <v>WD</v>
      </c>
      <c r="CE154" s="87" t="str">
        <f t="shared" si="280"/>
        <v>WD</v>
      </c>
      <c r="CF154" s="87" t="str">
        <f t="shared" ca="1" si="280"/>
        <v xml:space="preserve"> </v>
      </c>
      <c r="CG154" s="87" t="str">
        <f t="shared" ca="1" si="280"/>
        <v xml:space="preserve"> </v>
      </c>
      <c r="CH154" s="87" t="str">
        <f t="shared" ca="1" si="280"/>
        <v xml:space="preserve"> </v>
      </c>
      <c r="CI154" s="87" t="str">
        <f t="shared" ca="1" si="280"/>
        <v xml:space="preserve"> </v>
      </c>
      <c r="CJ154" s="87" t="str">
        <f t="shared" ca="1" si="280"/>
        <v xml:space="preserve"> </v>
      </c>
      <c r="CK154" s="87" t="str">
        <f t="shared" si="280"/>
        <v>WD</v>
      </c>
      <c r="CL154" s="87" t="str">
        <f t="shared" si="280"/>
        <v>WD</v>
      </c>
      <c r="CM154" s="87" t="str">
        <f t="shared" ca="1" si="280"/>
        <v xml:space="preserve"> </v>
      </c>
      <c r="CN154" s="87" t="str">
        <f t="shared" ca="1" si="280"/>
        <v xml:space="preserve"> </v>
      </c>
      <c r="CO154" s="87" t="str">
        <f t="shared" ca="1" si="280"/>
        <v xml:space="preserve"> </v>
      </c>
      <c r="CP154" s="87" t="str">
        <f t="shared" ca="1" si="280"/>
        <v xml:space="preserve"> </v>
      </c>
      <c r="CQ154" s="87" t="str">
        <f t="shared" ca="1" si="280"/>
        <v xml:space="preserve"> </v>
      </c>
      <c r="CR154" s="87" t="str">
        <f t="shared" si="280"/>
        <v>WD</v>
      </c>
      <c r="CS154" s="87" t="str">
        <f t="shared" si="280"/>
        <v>WD</v>
      </c>
      <c r="CT154" s="87" t="str">
        <f t="shared" ca="1" si="280"/>
        <v xml:space="preserve"> </v>
      </c>
      <c r="CU154" s="87" t="str">
        <f t="shared" ca="1" si="280"/>
        <v xml:space="preserve"> </v>
      </c>
      <c r="CV154" s="87" t="str">
        <f t="shared" ca="1" si="280"/>
        <v xml:space="preserve"> </v>
      </c>
      <c r="CW154" s="87" t="str">
        <f t="shared" ca="1" si="280"/>
        <v xml:space="preserve"> </v>
      </c>
      <c r="CX154" s="87" t="str">
        <f t="shared" ca="1" si="280"/>
        <v xml:space="preserve"> </v>
      </c>
      <c r="CY154" s="87" t="str">
        <f t="shared" si="280"/>
        <v>WD</v>
      </c>
      <c r="CZ154" s="87" t="str">
        <f t="shared" si="280"/>
        <v>WD</v>
      </c>
      <c r="DA154" s="87" t="str">
        <f t="shared" ref="DA154:DZ154" ca="1" si="281">IF($C$2=TRUE,IF($F$154="",IF(AND(OR($D$154&lt;=DA$8,$D$154&lt;DB$8),$E$154&gt;=DA$8),$H$154,IF(OR(WEEKDAY(DA$8)=1,WEEKDAY(DA$8)=7),"WD"," ")),IF(AND(OR($D$154&lt;=DA$8,$D$154&lt;DB$8),$F$154&gt;=DA$8),"C",IF(OR(WEEKDAY(DA$8)=1,WEEKDAY(DA$8)=7),"WD"," "))),IF(OR(WEEKDAY(DA$8)=1,WEEKDAY(DA$8)=7),"WD",IF($F$154="",IF(AND(OR($D$154&lt;=DA$8,$D$154&lt;DB$8),$E$154&gt;=DA$8),$H$154," "),IF(AND(OR($D$154&lt;=DA$8,$D$154&lt;DB$8),$F$154&gt;=DA$8),"C"," "))))</f>
        <v xml:space="preserve"> </v>
      </c>
      <c r="DB154" s="87" t="str">
        <f t="shared" ca="1" si="281"/>
        <v xml:space="preserve"> </v>
      </c>
      <c r="DC154" s="87" t="str">
        <f t="shared" ca="1" si="281"/>
        <v xml:space="preserve"> </v>
      </c>
      <c r="DD154" s="87" t="str">
        <f t="shared" ca="1" si="281"/>
        <v xml:space="preserve"> </v>
      </c>
      <c r="DE154" s="87" t="str">
        <f t="shared" ca="1" si="281"/>
        <v xml:space="preserve"> </v>
      </c>
      <c r="DF154" s="87" t="str">
        <f t="shared" si="281"/>
        <v>WD</v>
      </c>
      <c r="DG154" s="87" t="str">
        <f t="shared" si="281"/>
        <v>WD</v>
      </c>
      <c r="DH154" s="87" t="str">
        <f t="shared" ca="1" si="281"/>
        <v xml:space="preserve"> </v>
      </c>
      <c r="DI154" s="87" t="str">
        <f t="shared" ca="1" si="281"/>
        <v xml:space="preserve"> </v>
      </c>
      <c r="DJ154" s="87" t="str">
        <f t="shared" ca="1" si="281"/>
        <v xml:space="preserve"> </v>
      </c>
      <c r="DK154" s="87" t="str">
        <f t="shared" ca="1" si="281"/>
        <v xml:space="preserve"> </v>
      </c>
      <c r="DL154" s="87" t="str">
        <f t="shared" ca="1" si="281"/>
        <v xml:space="preserve"> </v>
      </c>
      <c r="DM154" s="87" t="str">
        <f t="shared" si="281"/>
        <v>WD</v>
      </c>
      <c r="DN154" s="87" t="str">
        <f t="shared" si="281"/>
        <v>WD</v>
      </c>
      <c r="DO154" s="87" t="str">
        <f t="shared" ca="1" si="281"/>
        <v xml:space="preserve"> </v>
      </c>
      <c r="DP154" s="87" t="str">
        <f t="shared" ca="1" si="281"/>
        <v xml:space="preserve"> </v>
      </c>
      <c r="DQ154" s="87" t="str">
        <f t="shared" ca="1" si="281"/>
        <v xml:space="preserve"> </v>
      </c>
      <c r="DR154" s="87" t="str">
        <f t="shared" ca="1" si="281"/>
        <v xml:space="preserve"> </v>
      </c>
      <c r="DS154" s="87" t="str">
        <f t="shared" ca="1" si="281"/>
        <v xml:space="preserve"> </v>
      </c>
      <c r="DT154" s="87" t="str">
        <f t="shared" si="281"/>
        <v>WD</v>
      </c>
      <c r="DU154" s="87" t="str">
        <f t="shared" si="281"/>
        <v>WD</v>
      </c>
      <c r="DV154" s="87" t="str">
        <f t="shared" ca="1" si="281"/>
        <v xml:space="preserve"> </v>
      </c>
      <c r="DW154" s="87" t="str">
        <f t="shared" ca="1" si="281"/>
        <v xml:space="preserve"> </v>
      </c>
      <c r="DX154" s="87" t="str">
        <f t="shared" ca="1" si="281"/>
        <v xml:space="preserve"> </v>
      </c>
      <c r="DY154" s="87" t="str">
        <f t="shared" ca="1" si="281"/>
        <v xml:space="preserve"> </v>
      </c>
      <c r="DZ154" s="87" t="str">
        <f t="shared" ca="1" si="281"/>
        <v xml:space="preserve"> </v>
      </c>
    </row>
    <row r="155" spans="1:130" s="74" customFormat="1" ht="1.2" customHeight="1" x14ac:dyDescent="0.3">
      <c r="A155" s="96"/>
      <c r="B155" s="96"/>
      <c r="C155" s="96"/>
      <c r="D155" s="97"/>
      <c r="E155" s="97"/>
      <c r="F155" s="97"/>
      <c r="G155" s="98" t="str">
        <f ca="1">IF(AND(G154 = 100%, G156 = 100%), "100%", " ")</f>
        <v xml:space="preserve"> </v>
      </c>
      <c r="H155" s="82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  <c r="DH155" s="87"/>
      <c r="DI155" s="87"/>
      <c r="DJ155" s="87"/>
      <c r="DK155" s="87"/>
      <c r="DL155" s="87"/>
      <c r="DM155" s="87"/>
      <c r="DN155" s="87"/>
      <c r="DO155" s="87"/>
      <c r="DP155" s="87"/>
      <c r="DQ155" s="87"/>
      <c r="DR155" s="87"/>
      <c r="DS155" s="87"/>
      <c r="DT155" s="87"/>
      <c r="DU155" s="87"/>
      <c r="DV155" s="87"/>
      <c r="DW155" s="87"/>
      <c r="DX155" s="87"/>
      <c r="DY155" s="87"/>
      <c r="DZ155" s="87"/>
    </row>
    <row r="156" spans="1:130" x14ac:dyDescent="0.3">
      <c r="A156" s="96" t="str">
        <f ca="1">IF(OFFSET(Actions!B1,74,0)  = "","", OFFSET(Actions!B1,74,0) )</f>
        <v/>
      </c>
      <c r="B156" s="96" t="str">
        <f ca="1">IF(OFFSET(Actions!H$1,74,0) = "","", OFFSET(Actions!H$1,74,0))</f>
        <v/>
      </c>
      <c r="C156" s="96" t="str">
        <f ca="1">IF(OFFSET(Actions!C1,74,0)  = "","", OFFSET(Actions!C1,74,0) )</f>
        <v/>
      </c>
      <c r="D156" s="97" t="str">
        <f ca="1">IF(OFFSET(Actions!I$1,74,0) = 0/1/1900,"",IFERROR(DATEVALUE(MID(OFFSET(Actions!I$1,74,0), 5,8 )), OFFSET(Actions!I$1,74,0)))</f>
        <v/>
      </c>
      <c r="E156" s="97" t="str">
        <f ca="1">IF(OFFSET(Actions!J$1,74,0) = 0/1/1900,"",IFERROR(DATEVALUE(MID(OFFSET(Actions!J$1,74,0), 5,8 )), OFFSET(Actions!J$1,74,0)))</f>
        <v/>
      </c>
      <c r="F156" s="97" t="str">
        <f ca="1">IF(OFFSET(Actions!K$1,74,0) = 0/1/1900,"",IFERROR(DATEVALUE(MID(OFFSET(Actions!K$1,74,0), 5,8 )), OFFSET(Actions!K$1,74,0)))</f>
        <v/>
      </c>
      <c r="G156" s="98" t="str">
        <f ca="1">IF(OFFSET(Actions!G1,74,0)  = "","", OFFSET(Actions!G1,74,0) )</f>
        <v/>
      </c>
      <c r="H156" s="82" t="str">
        <f ca="1">IF(OFFSET(Actions!E1,74,0)  = "","", OFFSET(Actions!E1,74,0) )</f>
        <v/>
      </c>
      <c r="I156" s="87" t="str">
        <f t="shared" ref="I156:AN156" ca="1" si="282">IF($C$2=TRUE,IF($F$156="",IF(AND(OR($D$156&lt;=I$8,$D$156&lt;J$8),$E$156&gt;=I$8),$H$156,IF(OR(WEEKDAY(I$8)=1,WEEKDAY(I$8)=7),"WD"," ")),IF(AND(OR($D$156&lt;=I$8,$D$156&lt;J$8),$F$156&gt;=I$8),"C",IF(OR(WEEKDAY(I$8)=1,WEEKDAY(I$8)=7),"WD"," "))),IF(OR(WEEKDAY(I$8)=1,WEEKDAY(I$8)=7),"WD",IF($F$156="",IF(AND(OR($D$156&lt;=I$8,$D$156&lt;J$8),$E$156&gt;=I$8),$H$156," "),IF(AND(OR($D$156&lt;=I$8,$D$156&lt;J$8),$F$156&gt;=I$8),"C"," "))))</f>
        <v xml:space="preserve"> </v>
      </c>
      <c r="J156" s="87" t="str">
        <f t="shared" ca="1" si="282"/>
        <v xml:space="preserve"> </v>
      </c>
      <c r="K156" s="87" t="str">
        <f t="shared" ca="1" si="282"/>
        <v xml:space="preserve"> </v>
      </c>
      <c r="L156" s="87" t="str">
        <f t="shared" si="282"/>
        <v>WD</v>
      </c>
      <c r="M156" s="87" t="str">
        <f t="shared" si="282"/>
        <v>WD</v>
      </c>
      <c r="N156" s="87" t="str">
        <f t="shared" ca="1" si="282"/>
        <v xml:space="preserve"> </v>
      </c>
      <c r="O156" s="87" t="str">
        <f t="shared" ca="1" si="282"/>
        <v xml:space="preserve"> </v>
      </c>
      <c r="P156" s="87" t="str">
        <f t="shared" ca="1" si="282"/>
        <v xml:space="preserve"> </v>
      </c>
      <c r="Q156" s="87" t="str">
        <f t="shared" ca="1" si="282"/>
        <v xml:space="preserve"> </v>
      </c>
      <c r="R156" s="87" t="str">
        <f t="shared" ca="1" si="282"/>
        <v xml:space="preserve"> </v>
      </c>
      <c r="S156" s="87" t="str">
        <f t="shared" si="282"/>
        <v>WD</v>
      </c>
      <c r="T156" s="87" t="str">
        <f t="shared" si="282"/>
        <v>WD</v>
      </c>
      <c r="U156" s="87" t="str">
        <f t="shared" ca="1" si="282"/>
        <v xml:space="preserve"> </v>
      </c>
      <c r="V156" s="87" t="str">
        <f t="shared" ca="1" si="282"/>
        <v xml:space="preserve"> </v>
      </c>
      <c r="W156" s="87" t="str">
        <f t="shared" ca="1" si="282"/>
        <v xml:space="preserve"> </v>
      </c>
      <c r="X156" s="87" t="str">
        <f t="shared" ca="1" si="282"/>
        <v xml:space="preserve"> </v>
      </c>
      <c r="Y156" s="87" t="str">
        <f t="shared" ca="1" si="282"/>
        <v xml:space="preserve"> </v>
      </c>
      <c r="Z156" s="87" t="str">
        <f t="shared" si="282"/>
        <v>WD</v>
      </c>
      <c r="AA156" s="87" t="str">
        <f t="shared" si="282"/>
        <v>WD</v>
      </c>
      <c r="AB156" s="87" t="str">
        <f t="shared" ca="1" si="282"/>
        <v xml:space="preserve"> </v>
      </c>
      <c r="AC156" s="87" t="str">
        <f t="shared" ca="1" si="282"/>
        <v xml:space="preserve"> </v>
      </c>
      <c r="AD156" s="87" t="str">
        <f t="shared" ca="1" si="282"/>
        <v xml:space="preserve"> </v>
      </c>
      <c r="AE156" s="87" t="str">
        <f t="shared" ca="1" si="282"/>
        <v xml:space="preserve"> </v>
      </c>
      <c r="AF156" s="87" t="str">
        <f t="shared" ca="1" si="282"/>
        <v xml:space="preserve"> </v>
      </c>
      <c r="AG156" s="87" t="str">
        <f t="shared" si="282"/>
        <v>WD</v>
      </c>
      <c r="AH156" s="87" t="str">
        <f t="shared" si="282"/>
        <v>WD</v>
      </c>
      <c r="AI156" s="87" t="str">
        <f t="shared" ca="1" si="282"/>
        <v xml:space="preserve"> </v>
      </c>
      <c r="AJ156" s="87" t="str">
        <f t="shared" ca="1" si="282"/>
        <v xml:space="preserve"> </v>
      </c>
      <c r="AK156" s="87" t="str">
        <f t="shared" ca="1" si="282"/>
        <v xml:space="preserve"> </v>
      </c>
      <c r="AL156" s="87" t="str">
        <f t="shared" ca="1" si="282"/>
        <v xml:space="preserve"> </v>
      </c>
      <c r="AM156" s="87" t="str">
        <f t="shared" ca="1" si="282"/>
        <v xml:space="preserve"> </v>
      </c>
      <c r="AN156" s="87" t="str">
        <f t="shared" si="282"/>
        <v>WD</v>
      </c>
      <c r="AO156" s="87" t="str">
        <f t="shared" ref="AO156:BT156" si="283">IF($C$2=TRUE,IF($F$156="",IF(AND(OR($D$156&lt;=AO$8,$D$156&lt;AP$8),$E$156&gt;=AO$8),$H$156,IF(OR(WEEKDAY(AO$8)=1,WEEKDAY(AO$8)=7),"WD"," ")),IF(AND(OR($D$156&lt;=AO$8,$D$156&lt;AP$8),$F$156&gt;=AO$8),"C",IF(OR(WEEKDAY(AO$8)=1,WEEKDAY(AO$8)=7),"WD"," "))),IF(OR(WEEKDAY(AO$8)=1,WEEKDAY(AO$8)=7),"WD",IF($F$156="",IF(AND(OR($D$156&lt;=AO$8,$D$156&lt;AP$8),$E$156&gt;=AO$8),$H$156," "),IF(AND(OR($D$156&lt;=AO$8,$D$156&lt;AP$8),$F$156&gt;=AO$8),"C"," "))))</f>
        <v>WD</v>
      </c>
      <c r="AP156" s="87" t="str">
        <f t="shared" ca="1" si="283"/>
        <v xml:space="preserve"> </v>
      </c>
      <c r="AQ156" s="87" t="str">
        <f t="shared" ca="1" si="283"/>
        <v xml:space="preserve"> </v>
      </c>
      <c r="AR156" s="87" t="str">
        <f t="shared" ca="1" si="283"/>
        <v xml:space="preserve"> </v>
      </c>
      <c r="AS156" s="87" t="str">
        <f t="shared" ca="1" si="283"/>
        <v xml:space="preserve"> </v>
      </c>
      <c r="AT156" s="87" t="str">
        <f t="shared" ca="1" si="283"/>
        <v xml:space="preserve"> </v>
      </c>
      <c r="AU156" s="87" t="str">
        <f t="shared" si="283"/>
        <v>WD</v>
      </c>
      <c r="AV156" s="87" t="str">
        <f t="shared" si="283"/>
        <v>WD</v>
      </c>
      <c r="AW156" s="87" t="str">
        <f t="shared" ca="1" si="283"/>
        <v xml:space="preserve"> </v>
      </c>
      <c r="AX156" s="87" t="str">
        <f t="shared" ca="1" si="283"/>
        <v xml:space="preserve"> </v>
      </c>
      <c r="AY156" s="87" t="str">
        <f t="shared" ca="1" si="283"/>
        <v xml:space="preserve"> </v>
      </c>
      <c r="AZ156" s="87" t="str">
        <f t="shared" ca="1" si="283"/>
        <v xml:space="preserve"> </v>
      </c>
      <c r="BA156" s="87" t="str">
        <f t="shared" ca="1" si="283"/>
        <v xml:space="preserve"> </v>
      </c>
      <c r="BB156" s="87" t="str">
        <f t="shared" si="283"/>
        <v>WD</v>
      </c>
      <c r="BC156" s="87" t="str">
        <f t="shared" si="283"/>
        <v>WD</v>
      </c>
      <c r="BD156" s="87" t="str">
        <f t="shared" ca="1" si="283"/>
        <v xml:space="preserve"> </v>
      </c>
      <c r="BE156" s="87" t="str">
        <f t="shared" ca="1" si="283"/>
        <v xml:space="preserve"> </v>
      </c>
      <c r="BF156" s="87" t="str">
        <f t="shared" ca="1" si="283"/>
        <v xml:space="preserve"> </v>
      </c>
      <c r="BG156" s="87" t="str">
        <f t="shared" ca="1" si="283"/>
        <v xml:space="preserve"> </v>
      </c>
      <c r="BH156" s="87" t="str">
        <f t="shared" ca="1" si="283"/>
        <v xml:space="preserve"> </v>
      </c>
      <c r="BI156" s="87" t="str">
        <f t="shared" si="283"/>
        <v>WD</v>
      </c>
      <c r="BJ156" s="87" t="str">
        <f t="shared" si="283"/>
        <v>WD</v>
      </c>
      <c r="BK156" s="87" t="str">
        <f t="shared" ca="1" si="283"/>
        <v xml:space="preserve"> </v>
      </c>
      <c r="BL156" s="87" t="str">
        <f t="shared" ca="1" si="283"/>
        <v xml:space="preserve"> </v>
      </c>
      <c r="BM156" s="87" t="str">
        <f t="shared" ca="1" si="283"/>
        <v xml:space="preserve"> </v>
      </c>
      <c r="BN156" s="87" t="str">
        <f t="shared" ca="1" si="283"/>
        <v xml:space="preserve"> </v>
      </c>
      <c r="BO156" s="87" t="str">
        <f t="shared" ca="1" si="283"/>
        <v xml:space="preserve"> </v>
      </c>
      <c r="BP156" s="87" t="str">
        <f t="shared" si="283"/>
        <v>WD</v>
      </c>
      <c r="BQ156" s="87" t="str">
        <f t="shared" si="283"/>
        <v>WD</v>
      </c>
      <c r="BR156" s="87" t="str">
        <f t="shared" ca="1" si="283"/>
        <v xml:space="preserve"> </v>
      </c>
      <c r="BS156" s="87" t="str">
        <f t="shared" ca="1" si="283"/>
        <v xml:space="preserve"> </v>
      </c>
      <c r="BT156" s="87" t="str">
        <f t="shared" ca="1" si="283"/>
        <v xml:space="preserve"> </v>
      </c>
      <c r="BU156" s="87" t="str">
        <f t="shared" ref="BU156:CZ156" ca="1" si="284">IF($C$2=TRUE,IF($F$156="",IF(AND(OR($D$156&lt;=BU$8,$D$156&lt;BV$8),$E$156&gt;=BU$8),$H$156,IF(OR(WEEKDAY(BU$8)=1,WEEKDAY(BU$8)=7),"WD"," ")),IF(AND(OR($D$156&lt;=BU$8,$D$156&lt;BV$8),$F$156&gt;=BU$8),"C",IF(OR(WEEKDAY(BU$8)=1,WEEKDAY(BU$8)=7),"WD"," "))),IF(OR(WEEKDAY(BU$8)=1,WEEKDAY(BU$8)=7),"WD",IF($F$156="",IF(AND(OR($D$156&lt;=BU$8,$D$156&lt;BV$8),$E$156&gt;=BU$8),$H$156," "),IF(AND(OR($D$156&lt;=BU$8,$D$156&lt;BV$8),$F$156&gt;=BU$8),"C"," "))))</f>
        <v xml:space="preserve"> </v>
      </c>
      <c r="BV156" s="87" t="str">
        <f t="shared" ca="1" si="284"/>
        <v xml:space="preserve"> </v>
      </c>
      <c r="BW156" s="87" t="str">
        <f t="shared" si="284"/>
        <v>WD</v>
      </c>
      <c r="BX156" s="87" t="str">
        <f t="shared" si="284"/>
        <v>WD</v>
      </c>
      <c r="BY156" s="87" t="str">
        <f t="shared" ca="1" si="284"/>
        <v xml:space="preserve"> </v>
      </c>
      <c r="BZ156" s="87" t="str">
        <f t="shared" ca="1" si="284"/>
        <v xml:space="preserve"> </v>
      </c>
      <c r="CA156" s="87" t="str">
        <f t="shared" ca="1" si="284"/>
        <v xml:space="preserve"> </v>
      </c>
      <c r="CB156" s="87" t="str">
        <f t="shared" ca="1" si="284"/>
        <v xml:space="preserve"> </v>
      </c>
      <c r="CC156" s="87" t="str">
        <f t="shared" ca="1" si="284"/>
        <v xml:space="preserve"> </v>
      </c>
      <c r="CD156" s="87" t="str">
        <f t="shared" si="284"/>
        <v>WD</v>
      </c>
      <c r="CE156" s="87" t="str">
        <f t="shared" si="284"/>
        <v>WD</v>
      </c>
      <c r="CF156" s="87" t="str">
        <f t="shared" ca="1" si="284"/>
        <v xml:space="preserve"> </v>
      </c>
      <c r="CG156" s="87" t="str">
        <f t="shared" ca="1" si="284"/>
        <v xml:space="preserve"> </v>
      </c>
      <c r="CH156" s="87" t="str">
        <f t="shared" ca="1" si="284"/>
        <v xml:space="preserve"> </v>
      </c>
      <c r="CI156" s="87" t="str">
        <f t="shared" ca="1" si="284"/>
        <v xml:space="preserve"> </v>
      </c>
      <c r="CJ156" s="87" t="str">
        <f t="shared" ca="1" si="284"/>
        <v xml:space="preserve"> </v>
      </c>
      <c r="CK156" s="87" t="str">
        <f t="shared" si="284"/>
        <v>WD</v>
      </c>
      <c r="CL156" s="87" t="str">
        <f t="shared" si="284"/>
        <v>WD</v>
      </c>
      <c r="CM156" s="87" t="str">
        <f t="shared" ca="1" si="284"/>
        <v xml:space="preserve"> </v>
      </c>
      <c r="CN156" s="87" t="str">
        <f t="shared" ca="1" si="284"/>
        <v xml:space="preserve"> </v>
      </c>
      <c r="CO156" s="87" t="str">
        <f t="shared" ca="1" si="284"/>
        <v xml:space="preserve"> </v>
      </c>
      <c r="CP156" s="87" t="str">
        <f t="shared" ca="1" si="284"/>
        <v xml:space="preserve"> </v>
      </c>
      <c r="CQ156" s="87" t="str">
        <f t="shared" ca="1" si="284"/>
        <v xml:space="preserve"> </v>
      </c>
      <c r="CR156" s="87" t="str">
        <f t="shared" si="284"/>
        <v>WD</v>
      </c>
      <c r="CS156" s="87" t="str">
        <f t="shared" si="284"/>
        <v>WD</v>
      </c>
      <c r="CT156" s="87" t="str">
        <f t="shared" ca="1" si="284"/>
        <v xml:space="preserve"> </v>
      </c>
      <c r="CU156" s="87" t="str">
        <f t="shared" ca="1" si="284"/>
        <v xml:space="preserve"> </v>
      </c>
      <c r="CV156" s="87" t="str">
        <f t="shared" ca="1" si="284"/>
        <v xml:space="preserve"> </v>
      </c>
      <c r="CW156" s="87" t="str">
        <f t="shared" ca="1" si="284"/>
        <v xml:space="preserve"> </v>
      </c>
      <c r="CX156" s="87" t="str">
        <f t="shared" ca="1" si="284"/>
        <v xml:space="preserve"> </v>
      </c>
      <c r="CY156" s="87" t="str">
        <f t="shared" si="284"/>
        <v>WD</v>
      </c>
      <c r="CZ156" s="87" t="str">
        <f t="shared" si="284"/>
        <v>WD</v>
      </c>
      <c r="DA156" s="87" t="str">
        <f t="shared" ref="DA156:DZ156" ca="1" si="285">IF($C$2=TRUE,IF($F$156="",IF(AND(OR($D$156&lt;=DA$8,$D$156&lt;DB$8),$E$156&gt;=DA$8),$H$156,IF(OR(WEEKDAY(DA$8)=1,WEEKDAY(DA$8)=7),"WD"," ")),IF(AND(OR($D$156&lt;=DA$8,$D$156&lt;DB$8),$F$156&gt;=DA$8),"C",IF(OR(WEEKDAY(DA$8)=1,WEEKDAY(DA$8)=7),"WD"," "))),IF(OR(WEEKDAY(DA$8)=1,WEEKDAY(DA$8)=7),"WD",IF($F$156="",IF(AND(OR($D$156&lt;=DA$8,$D$156&lt;DB$8),$E$156&gt;=DA$8),$H$156," "),IF(AND(OR($D$156&lt;=DA$8,$D$156&lt;DB$8),$F$156&gt;=DA$8),"C"," "))))</f>
        <v xml:space="preserve"> </v>
      </c>
      <c r="DB156" s="87" t="str">
        <f t="shared" ca="1" si="285"/>
        <v xml:space="preserve"> </v>
      </c>
      <c r="DC156" s="87" t="str">
        <f t="shared" ca="1" si="285"/>
        <v xml:space="preserve"> </v>
      </c>
      <c r="DD156" s="87" t="str">
        <f t="shared" ca="1" si="285"/>
        <v xml:space="preserve"> </v>
      </c>
      <c r="DE156" s="87" t="str">
        <f t="shared" ca="1" si="285"/>
        <v xml:space="preserve"> </v>
      </c>
      <c r="DF156" s="87" t="str">
        <f t="shared" si="285"/>
        <v>WD</v>
      </c>
      <c r="DG156" s="87" t="str">
        <f t="shared" si="285"/>
        <v>WD</v>
      </c>
      <c r="DH156" s="87" t="str">
        <f t="shared" ca="1" si="285"/>
        <v xml:space="preserve"> </v>
      </c>
      <c r="DI156" s="87" t="str">
        <f t="shared" ca="1" si="285"/>
        <v xml:space="preserve"> </v>
      </c>
      <c r="DJ156" s="87" t="str">
        <f t="shared" ca="1" si="285"/>
        <v xml:space="preserve"> </v>
      </c>
      <c r="DK156" s="87" t="str">
        <f t="shared" ca="1" si="285"/>
        <v xml:space="preserve"> </v>
      </c>
      <c r="DL156" s="87" t="str">
        <f t="shared" ca="1" si="285"/>
        <v xml:space="preserve"> </v>
      </c>
      <c r="DM156" s="87" t="str">
        <f t="shared" si="285"/>
        <v>WD</v>
      </c>
      <c r="DN156" s="87" t="str">
        <f t="shared" si="285"/>
        <v>WD</v>
      </c>
      <c r="DO156" s="87" t="str">
        <f t="shared" ca="1" si="285"/>
        <v xml:space="preserve"> </v>
      </c>
      <c r="DP156" s="87" t="str">
        <f t="shared" ca="1" si="285"/>
        <v xml:space="preserve"> </v>
      </c>
      <c r="DQ156" s="87" t="str">
        <f t="shared" ca="1" si="285"/>
        <v xml:space="preserve"> </v>
      </c>
      <c r="DR156" s="87" t="str">
        <f t="shared" ca="1" si="285"/>
        <v xml:space="preserve"> </v>
      </c>
      <c r="DS156" s="87" t="str">
        <f t="shared" ca="1" si="285"/>
        <v xml:space="preserve"> </v>
      </c>
      <c r="DT156" s="87" t="str">
        <f t="shared" si="285"/>
        <v>WD</v>
      </c>
      <c r="DU156" s="87" t="str">
        <f t="shared" si="285"/>
        <v>WD</v>
      </c>
      <c r="DV156" s="87" t="str">
        <f t="shared" ca="1" si="285"/>
        <v xml:space="preserve"> </v>
      </c>
      <c r="DW156" s="87" t="str">
        <f t="shared" ca="1" si="285"/>
        <v xml:space="preserve"> </v>
      </c>
      <c r="DX156" s="87" t="str">
        <f t="shared" ca="1" si="285"/>
        <v xml:space="preserve"> </v>
      </c>
      <c r="DY156" s="87" t="str">
        <f t="shared" ca="1" si="285"/>
        <v xml:space="preserve"> </v>
      </c>
      <c r="DZ156" s="87" t="str">
        <f t="shared" ca="1" si="285"/>
        <v xml:space="preserve"> </v>
      </c>
    </row>
    <row r="157" spans="1:130" s="74" customFormat="1" ht="1.2" customHeight="1" x14ac:dyDescent="0.3">
      <c r="A157" s="96"/>
      <c r="B157" s="96"/>
      <c r="C157" s="96"/>
      <c r="D157" s="97"/>
      <c r="E157" s="97"/>
      <c r="F157" s="97"/>
      <c r="G157" s="98" t="str">
        <f ca="1">IF(AND(G156 = 100%, G158 = 100%), "100%", " ")</f>
        <v xml:space="preserve"> </v>
      </c>
      <c r="H157" s="82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87"/>
      <c r="CA157" s="87"/>
      <c r="CB157" s="87"/>
      <c r="CC157" s="87"/>
      <c r="CD157" s="87"/>
      <c r="CE157" s="87"/>
      <c r="CF157" s="87"/>
      <c r="CG157" s="87"/>
      <c r="CH157" s="87"/>
      <c r="CI157" s="87"/>
      <c r="CJ157" s="87"/>
      <c r="CK157" s="87"/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  <c r="DH157" s="87"/>
      <c r="DI157" s="87"/>
      <c r="DJ157" s="87"/>
      <c r="DK157" s="87"/>
      <c r="DL157" s="87"/>
      <c r="DM157" s="87"/>
      <c r="DN157" s="87"/>
      <c r="DO157" s="87"/>
      <c r="DP157" s="87"/>
      <c r="DQ157" s="87"/>
      <c r="DR157" s="87"/>
      <c r="DS157" s="87"/>
      <c r="DT157" s="87"/>
      <c r="DU157" s="87"/>
      <c r="DV157" s="87"/>
      <c r="DW157" s="87"/>
      <c r="DX157" s="87"/>
      <c r="DY157" s="87"/>
      <c r="DZ157" s="87"/>
    </row>
    <row r="158" spans="1:130" x14ac:dyDescent="0.3">
      <c r="A158" s="96" t="str">
        <f ca="1">IF(OFFSET(Actions!B1,75,0)  = "","", OFFSET(Actions!B1,75,0) )</f>
        <v/>
      </c>
      <c r="B158" s="96" t="str">
        <f ca="1">IF(OFFSET(Actions!H$1,75,0) = "","", OFFSET(Actions!H$1,75,0))</f>
        <v/>
      </c>
      <c r="C158" s="96" t="str">
        <f ca="1">IF(OFFSET(Actions!C1,75,0)  = "","", OFFSET(Actions!C1,75,0) )</f>
        <v/>
      </c>
      <c r="D158" s="97" t="str">
        <f ca="1">IF(OFFSET(Actions!I$1,75,0) = 0/1/1900,"",IFERROR(DATEVALUE(MID(OFFSET(Actions!I$1,75,0), 5,8 )), OFFSET(Actions!I$1,75,0)))</f>
        <v/>
      </c>
      <c r="E158" s="97" t="str">
        <f ca="1">IF(OFFSET(Actions!J$1,75,0) = 0/1/1900,"",IFERROR(DATEVALUE(MID(OFFSET(Actions!J$1,75,0), 5,8 )), OFFSET(Actions!J$1,75,0)))</f>
        <v/>
      </c>
      <c r="F158" s="97" t="str">
        <f ca="1">IF(OFFSET(Actions!K$1,75,0) = 0/1/1900,"",IFERROR(DATEVALUE(MID(OFFSET(Actions!K$1,75,0), 5,8 )), OFFSET(Actions!K$1,75,0)))</f>
        <v/>
      </c>
      <c r="G158" s="98" t="str">
        <f ca="1">IF(OFFSET(Actions!G1,75,0)  = "","", OFFSET(Actions!G1,75,0) )</f>
        <v/>
      </c>
      <c r="H158" s="82" t="str">
        <f ca="1">IF(OFFSET(Actions!E1,75,0)  = "","", OFFSET(Actions!E1,75,0) )</f>
        <v/>
      </c>
      <c r="I158" s="87" t="str">
        <f t="shared" ref="I158:AN158" ca="1" si="286">IF($C$2=TRUE,IF($F$158="",IF(AND(OR($D$158&lt;=I$8,$D$158&lt;J$8),$E$158&gt;=I$8),$H$158,IF(OR(WEEKDAY(I$8)=1,WEEKDAY(I$8)=7),"WD"," ")),IF(AND(OR($D$158&lt;=I$8,$D$158&lt;J$8),$F$158&gt;=I$8),"C",IF(OR(WEEKDAY(I$8)=1,WEEKDAY(I$8)=7),"WD"," "))),IF(OR(WEEKDAY(I$8)=1,WEEKDAY(I$8)=7),"WD",IF($F$158="",IF(AND(OR($D$158&lt;=I$8,$D$158&lt;J$8),$E$158&gt;=I$8),$H$158," "),IF(AND(OR($D$158&lt;=I$8,$D$158&lt;J$8),$F$158&gt;=I$8),"C"," "))))</f>
        <v xml:space="preserve"> </v>
      </c>
      <c r="J158" s="87" t="str">
        <f t="shared" ca="1" si="286"/>
        <v xml:space="preserve"> </v>
      </c>
      <c r="K158" s="87" t="str">
        <f t="shared" ca="1" si="286"/>
        <v xml:space="preserve"> </v>
      </c>
      <c r="L158" s="87" t="str">
        <f t="shared" si="286"/>
        <v>WD</v>
      </c>
      <c r="M158" s="87" t="str">
        <f t="shared" si="286"/>
        <v>WD</v>
      </c>
      <c r="N158" s="87" t="str">
        <f t="shared" ca="1" si="286"/>
        <v xml:space="preserve"> </v>
      </c>
      <c r="O158" s="87" t="str">
        <f t="shared" ca="1" si="286"/>
        <v xml:space="preserve"> </v>
      </c>
      <c r="P158" s="87" t="str">
        <f t="shared" ca="1" si="286"/>
        <v xml:space="preserve"> </v>
      </c>
      <c r="Q158" s="87" t="str">
        <f t="shared" ca="1" si="286"/>
        <v xml:space="preserve"> </v>
      </c>
      <c r="R158" s="87" t="str">
        <f t="shared" ca="1" si="286"/>
        <v xml:space="preserve"> </v>
      </c>
      <c r="S158" s="87" t="str">
        <f t="shared" si="286"/>
        <v>WD</v>
      </c>
      <c r="T158" s="87" t="str">
        <f t="shared" si="286"/>
        <v>WD</v>
      </c>
      <c r="U158" s="87" t="str">
        <f t="shared" ca="1" si="286"/>
        <v xml:space="preserve"> </v>
      </c>
      <c r="V158" s="87" t="str">
        <f t="shared" ca="1" si="286"/>
        <v xml:space="preserve"> </v>
      </c>
      <c r="W158" s="87" t="str">
        <f t="shared" ca="1" si="286"/>
        <v xml:space="preserve"> </v>
      </c>
      <c r="X158" s="87" t="str">
        <f t="shared" ca="1" si="286"/>
        <v xml:space="preserve"> </v>
      </c>
      <c r="Y158" s="87" t="str">
        <f t="shared" ca="1" si="286"/>
        <v xml:space="preserve"> </v>
      </c>
      <c r="Z158" s="87" t="str">
        <f t="shared" si="286"/>
        <v>WD</v>
      </c>
      <c r="AA158" s="87" t="str">
        <f t="shared" si="286"/>
        <v>WD</v>
      </c>
      <c r="AB158" s="87" t="str">
        <f t="shared" ca="1" si="286"/>
        <v xml:space="preserve"> </v>
      </c>
      <c r="AC158" s="87" t="str">
        <f t="shared" ca="1" si="286"/>
        <v xml:space="preserve"> </v>
      </c>
      <c r="AD158" s="87" t="str">
        <f t="shared" ca="1" si="286"/>
        <v xml:space="preserve"> </v>
      </c>
      <c r="AE158" s="87" t="str">
        <f t="shared" ca="1" si="286"/>
        <v xml:space="preserve"> </v>
      </c>
      <c r="AF158" s="87" t="str">
        <f t="shared" ca="1" si="286"/>
        <v xml:space="preserve"> </v>
      </c>
      <c r="AG158" s="87" t="str">
        <f t="shared" si="286"/>
        <v>WD</v>
      </c>
      <c r="AH158" s="87" t="str">
        <f t="shared" si="286"/>
        <v>WD</v>
      </c>
      <c r="AI158" s="87" t="str">
        <f t="shared" ca="1" si="286"/>
        <v xml:space="preserve"> </v>
      </c>
      <c r="AJ158" s="87" t="str">
        <f t="shared" ca="1" si="286"/>
        <v xml:space="preserve"> </v>
      </c>
      <c r="AK158" s="87" t="str">
        <f t="shared" ca="1" si="286"/>
        <v xml:space="preserve"> </v>
      </c>
      <c r="AL158" s="87" t="str">
        <f t="shared" ca="1" si="286"/>
        <v xml:space="preserve"> </v>
      </c>
      <c r="AM158" s="87" t="str">
        <f t="shared" ca="1" si="286"/>
        <v xml:space="preserve"> </v>
      </c>
      <c r="AN158" s="87" t="str">
        <f t="shared" si="286"/>
        <v>WD</v>
      </c>
      <c r="AO158" s="87" t="str">
        <f t="shared" ref="AO158:BT158" si="287">IF($C$2=TRUE,IF($F$158="",IF(AND(OR($D$158&lt;=AO$8,$D$158&lt;AP$8),$E$158&gt;=AO$8),$H$158,IF(OR(WEEKDAY(AO$8)=1,WEEKDAY(AO$8)=7),"WD"," ")),IF(AND(OR($D$158&lt;=AO$8,$D$158&lt;AP$8),$F$158&gt;=AO$8),"C",IF(OR(WEEKDAY(AO$8)=1,WEEKDAY(AO$8)=7),"WD"," "))),IF(OR(WEEKDAY(AO$8)=1,WEEKDAY(AO$8)=7),"WD",IF($F$158="",IF(AND(OR($D$158&lt;=AO$8,$D$158&lt;AP$8),$E$158&gt;=AO$8),$H$158," "),IF(AND(OR($D$158&lt;=AO$8,$D$158&lt;AP$8),$F$158&gt;=AO$8),"C"," "))))</f>
        <v>WD</v>
      </c>
      <c r="AP158" s="87" t="str">
        <f t="shared" ca="1" si="287"/>
        <v xml:space="preserve"> </v>
      </c>
      <c r="AQ158" s="87" t="str">
        <f t="shared" ca="1" si="287"/>
        <v xml:space="preserve"> </v>
      </c>
      <c r="AR158" s="87" t="str">
        <f t="shared" ca="1" si="287"/>
        <v xml:space="preserve"> </v>
      </c>
      <c r="AS158" s="87" t="str">
        <f t="shared" ca="1" si="287"/>
        <v xml:space="preserve"> </v>
      </c>
      <c r="AT158" s="87" t="str">
        <f t="shared" ca="1" si="287"/>
        <v xml:space="preserve"> </v>
      </c>
      <c r="AU158" s="87" t="str">
        <f t="shared" si="287"/>
        <v>WD</v>
      </c>
      <c r="AV158" s="87" t="str">
        <f t="shared" si="287"/>
        <v>WD</v>
      </c>
      <c r="AW158" s="87" t="str">
        <f t="shared" ca="1" si="287"/>
        <v xml:space="preserve"> </v>
      </c>
      <c r="AX158" s="87" t="str">
        <f t="shared" ca="1" si="287"/>
        <v xml:space="preserve"> </v>
      </c>
      <c r="AY158" s="87" t="str">
        <f t="shared" ca="1" si="287"/>
        <v xml:space="preserve"> </v>
      </c>
      <c r="AZ158" s="87" t="str">
        <f t="shared" ca="1" si="287"/>
        <v xml:space="preserve"> </v>
      </c>
      <c r="BA158" s="87" t="str">
        <f t="shared" ca="1" si="287"/>
        <v xml:space="preserve"> </v>
      </c>
      <c r="BB158" s="87" t="str">
        <f t="shared" si="287"/>
        <v>WD</v>
      </c>
      <c r="BC158" s="87" t="str">
        <f t="shared" si="287"/>
        <v>WD</v>
      </c>
      <c r="BD158" s="87" t="str">
        <f t="shared" ca="1" si="287"/>
        <v xml:space="preserve"> </v>
      </c>
      <c r="BE158" s="87" t="str">
        <f t="shared" ca="1" si="287"/>
        <v xml:space="preserve"> </v>
      </c>
      <c r="BF158" s="87" t="str">
        <f t="shared" ca="1" si="287"/>
        <v xml:space="preserve"> </v>
      </c>
      <c r="BG158" s="87" t="str">
        <f t="shared" ca="1" si="287"/>
        <v xml:space="preserve"> </v>
      </c>
      <c r="BH158" s="87" t="str">
        <f t="shared" ca="1" si="287"/>
        <v xml:space="preserve"> </v>
      </c>
      <c r="BI158" s="87" t="str">
        <f t="shared" si="287"/>
        <v>WD</v>
      </c>
      <c r="BJ158" s="87" t="str">
        <f t="shared" si="287"/>
        <v>WD</v>
      </c>
      <c r="BK158" s="87" t="str">
        <f t="shared" ca="1" si="287"/>
        <v xml:space="preserve"> </v>
      </c>
      <c r="BL158" s="87" t="str">
        <f t="shared" ca="1" si="287"/>
        <v xml:space="preserve"> </v>
      </c>
      <c r="BM158" s="87" t="str">
        <f t="shared" ca="1" si="287"/>
        <v xml:space="preserve"> </v>
      </c>
      <c r="BN158" s="87" t="str">
        <f t="shared" ca="1" si="287"/>
        <v xml:space="preserve"> </v>
      </c>
      <c r="BO158" s="87" t="str">
        <f t="shared" ca="1" si="287"/>
        <v xml:space="preserve"> </v>
      </c>
      <c r="BP158" s="87" t="str">
        <f t="shared" si="287"/>
        <v>WD</v>
      </c>
      <c r="BQ158" s="87" t="str">
        <f t="shared" si="287"/>
        <v>WD</v>
      </c>
      <c r="BR158" s="87" t="str">
        <f t="shared" ca="1" si="287"/>
        <v xml:space="preserve"> </v>
      </c>
      <c r="BS158" s="87" t="str">
        <f t="shared" ca="1" si="287"/>
        <v xml:space="preserve"> </v>
      </c>
      <c r="BT158" s="87" t="str">
        <f t="shared" ca="1" si="287"/>
        <v xml:space="preserve"> </v>
      </c>
      <c r="BU158" s="87" t="str">
        <f t="shared" ref="BU158:CZ158" ca="1" si="288">IF($C$2=TRUE,IF($F$158="",IF(AND(OR($D$158&lt;=BU$8,$D$158&lt;BV$8),$E$158&gt;=BU$8),$H$158,IF(OR(WEEKDAY(BU$8)=1,WEEKDAY(BU$8)=7),"WD"," ")),IF(AND(OR($D$158&lt;=BU$8,$D$158&lt;BV$8),$F$158&gt;=BU$8),"C",IF(OR(WEEKDAY(BU$8)=1,WEEKDAY(BU$8)=7),"WD"," "))),IF(OR(WEEKDAY(BU$8)=1,WEEKDAY(BU$8)=7),"WD",IF($F$158="",IF(AND(OR($D$158&lt;=BU$8,$D$158&lt;BV$8),$E$158&gt;=BU$8),$H$158," "),IF(AND(OR($D$158&lt;=BU$8,$D$158&lt;BV$8),$F$158&gt;=BU$8),"C"," "))))</f>
        <v xml:space="preserve"> </v>
      </c>
      <c r="BV158" s="87" t="str">
        <f t="shared" ca="1" si="288"/>
        <v xml:space="preserve"> </v>
      </c>
      <c r="BW158" s="87" t="str">
        <f t="shared" si="288"/>
        <v>WD</v>
      </c>
      <c r="BX158" s="87" t="str">
        <f t="shared" si="288"/>
        <v>WD</v>
      </c>
      <c r="BY158" s="87" t="str">
        <f t="shared" ca="1" si="288"/>
        <v xml:space="preserve"> </v>
      </c>
      <c r="BZ158" s="87" t="str">
        <f t="shared" ca="1" si="288"/>
        <v xml:space="preserve"> </v>
      </c>
      <c r="CA158" s="87" t="str">
        <f t="shared" ca="1" si="288"/>
        <v xml:space="preserve"> </v>
      </c>
      <c r="CB158" s="87" t="str">
        <f t="shared" ca="1" si="288"/>
        <v xml:space="preserve"> </v>
      </c>
      <c r="CC158" s="87" t="str">
        <f t="shared" ca="1" si="288"/>
        <v xml:space="preserve"> </v>
      </c>
      <c r="CD158" s="87" t="str">
        <f t="shared" si="288"/>
        <v>WD</v>
      </c>
      <c r="CE158" s="87" t="str">
        <f t="shared" si="288"/>
        <v>WD</v>
      </c>
      <c r="CF158" s="87" t="str">
        <f t="shared" ca="1" si="288"/>
        <v xml:space="preserve"> </v>
      </c>
      <c r="CG158" s="87" t="str">
        <f t="shared" ca="1" si="288"/>
        <v xml:space="preserve"> </v>
      </c>
      <c r="CH158" s="87" t="str">
        <f t="shared" ca="1" si="288"/>
        <v xml:space="preserve"> </v>
      </c>
      <c r="CI158" s="87" t="str">
        <f t="shared" ca="1" si="288"/>
        <v xml:space="preserve"> </v>
      </c>
      <c r="CJ158" s="87" t="str">
        <f t="shared" ca="1" si="288"/>
        <v xml:space="preserve"> </v>
      </c>
      <c r="CK158" s="87" t="str">
        <f t="shared" si="288"/>
        <v>WD</v>
      </c>
      <c r="CL158" s="87" t="str">
        <f t="shared" si="288"/>
        <v>WD</v>
      </c>
      <c r="CM158" s="87" t="str">
        <f t="shared" ca="1" si="288"/>
        <v xml:space="preserve"> </v>
      </c>
      <c r="CN158" s="87" t="str">
        <f t="shared" ca="1" si="288"/>
        <v xml:space="preserve"> </v>
      </c>
      <c r="CO158" s="87" t="str">
        <f t="shared" ca="1" si="288"/>
        <v xml:space="preserve"> </v>
      </c>
      <c r="CP158" s="87" t="str">
        <f t="shared" ca="1" si="288"/>
        <v xml:space="preserve"> </v>
      </c>
      <c r="CQ158" s="87" t="str">
        <f t="shared" ca="1" si="288"/>
        <v xml:space="preserve"> </v>
      </c>
      <c r="CR158" s="87" t="str">
        <f t="shared" si="288"/>
        <v>WD</v>
      </c>
      <c r="CS158" s="87" t="str">
        <f t="shared" si="288"/>
        <v>WD</v>
      </c>
      <c r="CT158" s="87" t="str">
        <f t="shared" ca="1" si="288"/>
        <v xml:space="preserve"> </v>
      </c>
      <c r="CU158" s="87" t="str">
        <f t="shared" ca="1" si="288"/>
        <v xml:space="preserve"> </v>
      </c>
      <c r="CV158" s="87" t="str">
        <f t="shared" ca="1" si="288"/>
        <v xml:space="preserve"> </v>
      </c>
      <c r="CW158" s="87" t="str">
        <f t="shared" ca="1" si="288"/>
        <v xml:space="preserve"> </v>
      </c>
      <c r="CX158" s="87" t="str">
        <f t="shared" ca="1" si="288"/>
        <v xml:space="preserve"> </v>
      </c>
      <c r="CY158" s="87" t="str">
        <f t="shared" si="288"/>
        <v>WD</v>
      </c>
      <c r="CZ158" s="87" t="str">
        <f t="shared" si="288"/>
        <v>WD</v>
      </c>
      <c r="DA158" s="87" t="str">
        <f t="shared" ref="DA158:DZ158" ca="1" si="289">IF($C$2=TRUE,IF($F$158="",IF(AND(OR($D$158&lt;=DA$8,$D$158&lt;DB$8),$E$158&gt;=DA$8),$H$158,IF(OR(WEEKDAY(DA$8)=1,WEEKDAY(DA$8)=7),"WD"," ")),IF(AND(OR($D$158&lt;=DA$8,$D$158&lt;DB$8),$F$158&gt;=DA$8),"C",IF(OR(WEEKDAY(DA$8)=1,WEEKDAY(DA$8)=7),"WD"," "))),IF(OR(WEEKDAY(DA$8)=1,WEEKDAY(DA$8)=7),"WD",IF($F$158="",IF(AND(OR($D$158&lt;=DA$8,$D$158&lt;DB$8),$E$158&gt;=DA$8),$H$158," "),IF(AND(OR($D$158&lt;=DA$8,$D$158&lt;DB$8),$F$158&gt;=DA$8),"C"," "))))</f>
        <v xml:space="preserve"> </v>
      </c>
      <c r="DB158" s="87" t="str">
        <f t="shared" ca="1" si="289"/>
        <v xml:space="preserve"> </v>
      </c>
      <c r="DC158" s="87" t="str">
        <f t="shared" ca="1" si="289"/>
        <v xml:space="preserve"> </v>
      </c>
      <c r="DD158" s="87" t="str">
        <f t="shared" ca="1" si="289"/>
        <v xml:space="preserve"> </v>
      </c>
      <c r="DE158" s="87" t="str">
        <f t="shared" ca="1" si="289"/>
        <v xml:space="preserve"> </v>
      </c>
      <c r="DF158" s="87" t="str">
        <f t="shared" si="289"/>
        <v>WD</v>
      </c>
      <c r="DG158" s="87" t="str">
        <f t="shared" si="289"/>
        <v>WD</v>
      </c>
      <c r="DH158" s="87" t="str">
        <f t="shared" ca="1" si="289"/>
        <v xml:space="preserve"> </v>
      </c>
      <c r="DI158" s="87" t="str">
        <f t="shared" ca="1" si="289"/>
        <v xml:space="preserve"> </v>
      </c>
      <c r="DJ158" s="87" t="str">
        <f t="shared" ca="1" si="289"/>
        <v xml:space="preserve"> </v>
      </c>
      <c r="DK158" s="87" t="str">
        <f t="shared" ca="1" si="289"/>
        <v xml:space="preserve"> </v>
      </c>
      <c r="DL158" s="87" t="str">
        <f t="shared" ca="1" si="289"/>
        <v xml:space="preserve"> </v>
      </c>
      <c r="DM158" s="87" t="str">
        <f t="shared" si="289"/>
        <v>WD</v>
      </c>
      <c r="DN158" s="87" t="str">
        <f t="shared" si="289"/>
        <v>WD</v>
      </c>
      <c r="DO158" s="87" t="str">
        <f t="shared" ca="1" si="289"/>
        <v xml:space="preserve"> </v>
      </c>
      <c r="DP158" s="87" t="str">
        <f t="shared" ca="1" si="289"/>
        <v xml:space="preserve"> </v>
      </c>
      <c r="DQ158" s="87" t="str">
        <f t="shared" ca="1" si="289"/>
        <v xml:space="preserve"> </v>
      </c>
      <c r="DR158" s="87" t="str">
        <f t="shared" ca="1" si="289"/>
        <v xml:space="preserve"> </v>
      </c>
      <c r="DS158" s="87" t="str">
        <f t="shared" ca="1" si="289"/>
        <v xml:space="preserve"> </v>
      </c>
      <c r="DT158" s="87" t="str">
        <f t="shared" si="289"/>
        <v>WD</v>
      </c>
      <c r="DU158" s="87" t="str">
        <f t="shared" si="289"/>
        <v>WD</v>
      </c>
      <c r="DV158" s="87" t="str">
        <f t="shared" ca="1" si="289"/>
        <v xml:space="preserve"> </v>
      </c>
      <c r="DW158" s="87" t="str">
        <f t="shared" ca="1" si="289"/>
        <v xml:space="preserve"> </v>
      </c>
      <c r="DX158" s="87" t="str">
        <f t="shared" ca="1" si="289"/>
        <v xml:space="preserve"> </v>
      </c>
      <c r="DY158" s="87" t="str">
        <f t="shared" ca="1" si="289"/>
        <v xml:space="preserve"> </v>
      </c>
      <c r="DZ158" s="87" t="str">
        <f t="shared" ca="1" si="289"/>
        <v xml:space="preserve"> </v>
      </c>
    </row>
    <row r="159" spans="1:130" s="74" customFormat="1" ht="1.2" customHeight="1" x14ac:dyDescent="0.3">
      <c r="A159" s="96"/>
      <c r="B159" s="96"/>
      <c r="C159" s="96"/>
      <c r="D159" s="97"/>
      <c r="E159" s="97"/>
      <c r="F159" s="97"/>
      <c r="G159" s="98" t="str">
        <f ca="1">IF(AND(G158 = 100%, G160 = 100%), "100%", " ")</f>
        <v xml:space="preserve"> </v>
      </c>
      <c r="H159" s="82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  <c r="DP159" s="87"/>
      <c r="DQ159" s="87"/>
      <c r="DR159" s="87"/>
      <c r="DS159" s="87"/>
      <c r="DT159" s="87"/>
      <c r="DU159" s="87"/>
      <c r="DV159" s="87"/>
      <c r="DW159" s="87"/>
      <c r="DX159" s="87"/>
      <c r="DY159" s="87"/>
      <c r="DZ159" s="87"/>
    </row>
    <row r="160" spans="1:130" x14ac:dyDescent="0.3">
      <c r="A160" s="96" t="str">
        <f ca="1">IF(OFFSET(Actions!B1,76,0)  = "","", OFFSET(Actions!B1,76,0) )</f>
        <v/>
      </c>
      <c r="B160" s="96" t="str">
        <f ca="1">IF(OFFSET(Actions!H$1,76,0) = "","", OFFSET(Actions!H$1,76,0))</f>
        <v/>
      </c>
      <c r="C160" s="96" t="str">
        <f ca="1">IF(OFFSET(Actions!C1,76,0)  = "","", OFFSET(Actions!C1,76,0) )</f>
        <v/>
      </c>
      <c r="D160" s="97" t="str">
        <f ca="1">IF(OFFSET(Actions!I$1,76,0) = 0/1/1900,"",IFERROR(DATEVALUE(MID(OFFSET(Actions!I$1,76,0), 5,8 )), OFFSET(Actions!I$1,76,0)))</f>
        <v/>
      </c>
      <c r="E160" s="97" t="str">
        <f ca="1">IF(OFFSET(Actions!J$1,76,0) = 0/1/1900,"",IFERROR(DATEVALUE(MID(OFFSET(Actions!J$1,76,0), 5,8 )), OFFSET(Actions!J$1,76,0)))</f>
        <v/>
      </c>
      <c r="F160" s="97" t="str">
        <f ca="1">IF(OFFSET(Actions!K$1,76,0) = 0/1/1900,"",IFERROR(DATEVALUE(MID(OFFSET(Actions!K$1,76,0), 5,8 )), OFFSET(Actions!K$1,76,0)))</f>
        <v/>
      </c>
      <c r="G160" s="98" t="str">
        <f ca="1">IF(OFFSET(Actions!G1,76,0)  = "","", OFFSET(Actions!G1,76,0) )</f>
        <v/>
      </c>
      <c r="H160" s="82" t="str">
        <f ca="1">IF(OFFSET(Actions!E1,76,0)  = "","", OFFSET(Actions!E1,76,0) )</f>
        <v/>
      </c>
      <c r="I160" s="87" t="str">
        <f t="shared" ref="I160:AN160" ca="1" si="290">IF($C$2=TRUE,IF($F$160="",IF(AND(OR($D$160&lt;=I$8,$D$160&lt;J$8),$E$160&gt;=I$8),$H$160,IF(OR(WEEKDAY(I$8)=1,WEEKDAY(I$8)=7),"WD"," ")),IF(AND(OR($D$160&lt;=I$8,$D$160&lt;J$8),$F$160&gt;=I$8),"C",IF(OR(WEEKDAY(I$8)=1,WEEKDAY(I$8)=7),"WD"," "))),IF(OR(WEEKDAY(I$8)=1,WEEKDAY(I$8)=7),"WD",IF($F$160="",IF(AND(OR($D$160&lt;=I$8,$D$160&lt;J$8),$E$160&gt;=I$8),$H$160," "),IF(AND(OR($D$160&lt;=I$8,$D$160&lt;J$8),$F$160&gt;=I$8),"C"," "))))</f>
        <v xml:space="preserve"> </v>
      </c>
      <c r="J160" s="87" t="str">
        <f t="shared" ca="1" si="290"/>
        <v xml:space="preserve"> </v>
      </c>
      <c r="K160" s="87" t="str">
        <f t="shared" ca="1" si="290"/>
        <v xml:space="preserve"> </v>
      </c>
      <c r="L160" s="87" t="str">
        <f t="shared" si="290"/>
        <v>WD</v>
      </c>
      <c r="M160" s="87" t="str">
        <f t="shared" si="290"/>
        <v>WD</v>
      </c>
      <c r="N160" s="87" t="str">
        <f t="shared" ca="1" si="290"/>
        <v xml:space="preserve"> </v>
      </c>
      <c r="O160" s="87" t="str">
        <f t="shared" ca="1" si="290"/>
        <v xml:space="preserve"> </v>
      </c>
      <c r="P160" s="87" t="str">
        <f t="shared" ca="1" si="290"/>
        <v xml:space="preserve"> </v>
      </c>
      <c r="Q160" s="87" t="str">
        <f t="shared" ca="1" si="290"/>
        <v xml:space="preserve"> </v>
      </c>
      <c r="R160" s="87" t="str">
        <f t="shared" ca="1" si="290"/>
        <v xml:space="preserve"> </v>
      </c>
      <c r="S160" s="87" t="str">
        <f t="shared" si="290"/>
        <v>WD</v>
      </c>
      <c r="T160" s="87" t="str">
        <f t="shared" si="290"/>
        <v>WD</v>
      </c>
      <c r="U160" s="87" t="str">
        <f t="shared" ca="1" si="290"/>
        <v xml:space="preserve"> </v>
      </c>
      <c r="V160" s="87" t="str">
        <f t="shared" ca="1" si="290"/>
        <v xml:space="preserve"> </v>
      </c>
      <c r="W160" s="87" t="str">
        <f t="shared" ca="1" si="290"/>
        <v xml:space="preserve"> </v>
      </c>
      <c r="X160" s="87" t="str">
        <f t="shared" ca="1" si="290"/>
        <v xml:space="preserve"> </v>
      </c>
      <c r="Y160" s="87" t="str">
        <f t="shared" ca="1" si="290"/>
        <v xml:space="preserve"> </v>
      </c>
      <c r="Z160" s="87" t="str">
        <f t="shared" si="290"/>
        <v>WD</v>
      </c>
      <c r="AA160" s="87" t="str">
        <f t="shared" si="290"/>
        <v>WD</v>
      </c>
      <c r="AB160" s="87" t="str">
        <f t="shared" ca="1" si="290"/>
        <v xml:space="preserve"> </v>
      </c>
      <c r="AC160" s="87" t="str">
        <f t="shared" ca="1" si="290"/>
        <v xml:space="preserve"> </v>
      </c>
      <c r="AD160" s="87" t="str">
        <f t="shared" ca="1" si="290"/>
        <v xml:space="preserve"> </v>
      </c>
      <c r="AE160" s="87" t="str">
        <f t="shared" ca="1" si="290"/>
        <v xml:space="preserve"> </v>
      </c>
      <c r="AF160" s="87" t="str">
        <f t="shared" ca="1" si="290"/>
        <v xml:space="preserve"> </v>
      </c>
      <c r="AG160" s="87" t="str">
        <f t="shared" si="290"/>
        <v>WD</v>
      </c>
      <c r="AH160" s="87" t="str">
        <f t="shared" si="290"/>
        <v>WD</v>
      </c>
      <c r="AI160" s="87" t="str">
        <f t="shared" ca="1" si="290"/>
        <v xml:space="preserve"> </v>
      </c>
      <c r="AJ160" s="87" t="str">
        <f t="shared" ca="1" si="290"/>
        <v xml:space="preserve"> </v>
      </c>
      <c r="AK160" s="87" t="str">
        <f t="shared" ca="1" si="290"/>
        <v xml:space="preserve"> </v>
      </c>
      <c r="AL160" s="87" t="str">
        <f t="shared" ca="1" si="290"/>
        <v xml:space="preserve"> </v>
      </c>
      <c r="AM160" s="87" t="str">
        <f t="shared" ca="1" si="290"/>
        <v xml:space="preserve"> </v>
      </c>
      <c r="AN160" s="87" t="str">
        <f t="shared" si="290"/>
        <v>WD</v>
      </c>
      <c r="AO160" s="87" t="str">
        <f t="shared" ref="AO160:BT160" si="291">IF($C$2=TRUE,IF($F$160="",IF(AND(OR($D$160&lt;=AO$8,$D$160&lt;AP$8),$E$160&gt;=AO$8),$H$160,IF(OR(WEEKDAY(AO$8)=1,WEEKDAY(AO$8)=7),"WD"," ")),IF(AND(OR($D$160&lt;=AO$8,$D$160&lt;AP$8),$F$160&gt;=AO$8),"C",IF(OR(WEEKDAY(AO$8)=1,WEEKDAY(AO$8)=7),"WD"," "))),IF(OR(WEEKDAY(AO$8)=1,WEEKDAY(AO$8)=7),"WD",IF($F$160="",IF(AND(OR($D$160&lt;=AO$8,$D$160&lt;AP$8),$E$160&gt;=AO$8),$H$160," "),IF(AND(OR($D$160&lt;=AO$8,$D$160&lt;AP$8),$F$160&gt;=AO$8),"C"," "))))</f>
        <v>WD</v>
      </c>
      <c r="AP160" s="87" t="str">
        <f t="shared" ca="1" si="291"/>
        <v xml:space="preserve"> </v>
      </c>
      <c r="AQ160" s="87" t="str">
        <f t="shared" ca="1" si="291"/>
        <v xml:space="preserve"> </v>
      </c>
      <c r="AR160" s="87" t="str">
        <f t="shared" ca="1" si="291"/>
        <v xml:space="preserve"> </v>
      </c>
      <c r="AS160" s="87" t="str">
        <f t="shared" ca="1" si="291"/>
        <v xml:space="preserve"> </v>
      </c>
      <c r="AT160" s="87" t="str">
        <f t="shared" ca="1" si="291"/>
        <v xml:space="preserve"> </v>
      </c>
      <c r="AU160" s="87" t="str">
        <f t="shared" si="291"/>
        <v>WD</v>
      </c>
      <c r="AV160" s="87" t="str">
        <f t="shared" si="291"/>
        <v>WD</v>
      </c>
      <c r="AW160" s="87" t="str">
        <f t="shared" ca="1" si="291"/>
        <v xml:space="preserve"> </v>
      </c>
      <c r="AX160" s="87" t="str">
        <f t="shared" ca="1" si="291"/>
        <v xml:space="preserve"> </v>
      </c>
      <c r="AY160" s="87" t="str">
        <f t="shared" ca="1" si="291"/>
        <v xml:space="preserve"> </v>
      </c>
      <c r="AZ160" s="87" t="str">
        <f t="shared" ca="1" si="291"/>
        <v xml:space="preserve"> </v>
      </c>
      <c r="BA160" s="87" t="str">
        <f t="shared" ca="1" si="291"/>
        <v xml:space="preserve"> </v>
      </c>
      <c r="BB160" s="87" t="str">
        <f t="shared" si="291"/>
        <v>WD</v>
      </c>
      <c r="BC160" s="87" t="str">
        <f t="shared" si="291"/>
        <v>WD</v>
      </c>
      <c r="BD160" s="87" t="str">
        <f t="shared" ca="1" si="291"/>
        <v xml:space="preserve"> </v>
      </c>
      <c r="BE160" s="87" t="str">
        <f t="shared" ca="1" si="291"/>
        <v xml:space="preserve"> </v>
      </c>
      <c r="BF160" s="87" t="str">
        <f t="shared" ca="1" si="291"/>
        <v xml:space="preserve"> </v>
      </c>
      <c r="BG160" s="87" t="str">
        <f t="shared" ca="1" si="291"/>
        <v xml:space="preserve"> </v>
      </c>
      <c r="BH160" s="87" t="str">
        <f t="shared" ca="1" si="291"/>
        <v xml:space="preserve"> </v>
      </c>
      <c r="BI160" s="87" t="str">
        <f t="shared" si="291"/>
        <v>WD</v>
      </c>
      <c r="BJ160" s="87" t="str">
        <f t="shared" si="291"/>
        <v>WD</v>
      </c>
      <c r="BK160" s="87" t="str">
        <f t="shared" ca="1" si="291"/>
        <v xml:space="preserve"> </v>
      </c>
      <c r="BL160" s="87" t="str">
        <f t="shared" ca="1" si="291"/>
        <v xml:space="preserve"> </v>
      </c>
      <c r="BM160" s="87" t="str">
        <f t="shared" ca="1" si="291"/>
        <v xml:space="preserve"> </v>
      </c>
      <c r="BN160" s="87" t="str">
        <f t="shared" ca="1" si="291"/>
        <v xml:space="preserve"> </v>
      </c>
      <c r="BO160" s="87" t="str">
        <f t="shared" ca="1" si="291"/>
        <v xml:space="preserve"> </v>
      </c>
      <c r="BP160" s="87" t="str">
        <f t="shared" si="291"/>
        <v>WD</v>
      </c>
      <c r="BQ160" s="87" t="str">
        <f t="shared" si="291"/>
        <v>WD</v>
      </c>
      <c r="BR160" s="87" t="str">
        <f t="shared" ca="1" si="291"/>
        <v xml:space="preserve"> </v>
      </c>
      <c r="BS160" s="87" t="str">
        <f t="shared" ca="1" si="291"/>
        <v xml:space="preserve"> </v>
      </c>
      <c r="BT160" s="87" t="str">
        <f t="shared" ca="1" si="291"/>
        <v xml:space="preserve"> </v>
      </c>
      <c r="BU160" s="87" t="str">
        <f t="shared" ref="BU160:CZ160" ca="1" si="292">IF($C$2=TRUE,IF($F$160="",IF(AND(OR($D$160&lt;=BU$8,$D$160&lt;BV$8),$E$160&gt;=BU$8),$H$160,IF(OR(WEEKDAY(BU$8)=1,WEEKDAY(BU$8)=7),"WD"," ")),IF(AND(OR($D$160&lt;=BU$8,$D$160&lt;BV$8),$F$160&gt;=BU$8),"C",IF(OR(WEEKDAY(BU$8)=1,WEEKDAY(BU$8)=7),"WD"," "))),IF(OR(WEEKDAY(BU$8)=1,WEEKDAY(BU$8)=7),"WD",IF($F$160="",IF(AND(OR($D$160&lt;=BU$8,$D$160&lt;BV$8),$E$160&gt;=BU$8),$H$160," "),IF(AND(OR($D$160&lt;=BU$8,$D$160&lt;BV$8),$F$160&gt;=BU$8),"C"," "))))</f>
        <v xml:space="preserve"> </v>
      </c>
      <c r="BV160" s="87" t="str">
        <f t="shared" ca="1" si="292"/>
        <v xml:space="preserve"> </v>
      </c>
      <c r="BW160" s="87" t="str">
        <f t="shared" si="292"/>
        <v>WD</v>
      </c>
      <c r="BX160" s="87" t="str">
        <f t="shared" si="292"/>
        <v>WD</v>
      </c>
      <c r="BY160" s="87" t="str">
        <f t="shared" ca="1" si="292"/>
        <v xml:space="preserve"> </v>
      </c>
      <c r="BZ160" s="87" t="str">
        <f t="shared" ca="1" si="292"/>
        <v xml:space="preserve"> </v>
      </c>
      <c r="CA160" s="87" t="str">
        <f t="shared" ca="1" si="292"/>
        <v xml:space="preserve"> </v>
      </c>
      <c r="CB160" s="87" t="str">
        <f t="shared" ca="1" si="292"/>
        <v xml:space="preserve"> </v>
      </c>
      <c r="CC160" s="87" t="str">
        <f t="shared" ca="1" si="292"/>
        <v xml:space="preserve"> </v>
      </c>
      <c r="CD160" s="87" t="str">
        <f t="shared" si="292"/>
        <v>WD</v>
      </c>
      <c r="CE160" s="87" t="str">
        <f t="shared" si="292"/>
        <v>WD</v>
      </c>
      <c r="CF160" s="87" t="str">
        <f t="shared" ca="1" si="292"/>
        <v xml:space="preserve"> </v>
      </c>
      <c r="CG160" s="87" t="str">
        <f t="shared" ca="1" si="292"/>
        <v xml:space="preserve"> </v>
      </c>
      <c r="CH160" s="87" t="str">
        <f t="shared" ca="1" si="292"/>
        <v xml:space="preserve"> </v>
      </c>
      <c r="CI160" s="87" t="str">
        <f t="shared" ca="1" si="292"/>
        <v xml:space="preserve"> </v>
      </c>
      <c r="CJ160" s="87" t="str">
        <f t="shared" ca="1" si="292"/>
        <v xml:space="preserve"> </v>
      </c>
      <c r="CK160" s="87" t="str">
        <f t="shared" si="292"/>
        <v>WD</v>
      </c>
      <c r="CL160" s="87" t="str">
        <f t="shared" si="292"/>
        <v>WD</v>
      </c>
      <c r="CM160" s="87" t="str">
        <f t="shared" ca="1" si="292"/>
        <v xml:space="preserve"> </v>
      </c>
      <c r="CN160" s="87" t="str">
        <f t="shared" ca="1" si="292"/>
        <v xml:space="preserve"> </v>
      </c>
      <c r="CO160" s="87" t="str">
        <f t="shared" ca="1" si="292"/>
        <v xml:space="preserve"> </v>
      </c>
      <c r="CP160" s="87" t="str">
        <f t="shared" ca="1" si="292"/>
        <v xml:space="preserve"> </v>
      </c>
      <c r="CQ160" s="87" t="str">
        <f t="shared" ca="1" si="292"/>
        <v xml:space="preserve"> </v>
      </c>
      <c r="CR160" s="87" t="str">
        <f t="shared" si="292"/>
        <v>WD</v>
      </c>
      <c r="CS160" s="87" t="str">
        <f t="shared" si="292"/>
        <v>WD</v>
      </c>
      <c r="CT160" s="87" t="str">
        <f t="shared" ca="1" si="292"/>
        <v xml:space="preserve"> </v>
      </c>
      <c r="CU160" s="87" t="str">
        <f t="shared" ca="1" si="292"/>
        <v xml:space="preserve"> </v>
      </c>
      <c r="CV160" s="87" t="str">
        <f t="shared" ca="1" si="292"/>
        <v xml:space="preserve"> </v>
      </c>
      <c r="CW160" s="87" t="str">
        <f t="shared" ca="1" si="292"/>
        <v xml:space="preserve"> </v>
      </c>
      <c r="CX160" s="87" t="str">
        <f t="shared" ca="1" si="292"/>
        <v xml:space="preserve"> </v>
      </c>
      <c r="CY160" s="87" t="str">
        <f t="shared" si="292"/>
        <v>WD</v>
      </c>
      <c r="CZ160" s="87" t="str">
        <f t="shared" si="292"/>
        <v>WD</v>
      </c>
      <c r="DA160" s="87" t="str">
        <f t="shared" ref="DA160:DZ160" ca="1" si="293">IF($C$2=TRUE,IF($F$160="",IF(AND(OR($D$160&lt;=DA$8,$D$160&lt;DB$8),$E$160&gt;=DA$8),$H$160,IF(OR(WEEKDAY(DA$8)=1,WEEKDAY(DA$8)=7),"WD"," ")),IF(AND(OR($D$160&lt;=DA$8,$D$160&lt;DB$8),$F$160&gt;=DA$8),"C",IF(OR(WEEKDAY(DA$8)=1,WEEKDAY(DA$8)=7),"WD"," "))),IF(OR(WEEKDAY(DA$8)=1,WEEKDAY(DA$8)=7),"WD",IF($F$160="",IF(AND(OR($D$160&lt;=DA$8,$D$160&lt;DB$8),$E$160&gt;=DA$8),$H$160," "),IF(AND(OR($D$160&lt;=DA$8,$D$160&lt;DB$8),$F$160&gt;=DA$8),"C"," "))))</f>
        <v xml:space="preserve"> </v>
      </c>
      <c r="DB160" s="87" t="str">
        <f t="shared" ca="1" si="293"/>
        <v xml:space="preserve"> </v>
      </c>
      <c r="DC160" s="87" t="str">
        <f t="shared" ca="1" si="293"/>
        <v xml:space="preserve"> </v>
      </c>
      <c r="DD160" s="87" t="str">
        <f t="shared" ca="1" si="293"/>
        <v xml:space="preserve"> </v>
      </c>
      <c r="DE160" s="87" t="str">
        <f t="shared" ca="1" si="293"/>
        <v xml:space="preserve"> </v>
      </c>
      <c r="DF160" s="87" t="str">
        <f t="shared" si="293"/>
        <v>WD</v>
      </c>
      <c r="DG160" s="87" t="str">
        <f t="shared" si="293"/>
        <v>WD</v>
      </c>
      <c r="DH160" s="87" t="str">
        <f t="shared" ca="1" si="293"/>
        <v xml:space="preserve"> </v>
      </c>
      <c r="DI160" s="87" t="str">
        <f t="shared" ca="1" si="293"/>
        <v xml:space="preserve"> </v>
      </c>
      <c r="DJ160" s="87" t="str">
        <f t="shared" ca="1" si="293"/>
        <v xml:space="preserve"> </v>
      </c>
      <c r="DK160" s="87" t="str">
        <f t="shared" ca="1" si="293"/>
        <v xml:space="preserve"> </v>
      </c>
      <c r="DL160" s="87" t="str">
        <f t="shared" ca="1" si="293"/>
        <v xml:space="preserve"> </v>
      </c>
      <c r="DM160" s="87" t="str">
        <f t="shared" si="293"/>
        <v>WD</v>
      </c>
      <c r="DN160" s="87" t="str">
        <f t="shared" si="293"/>
        <v>WD</v>
      </c>
      <c r="DO160" s="87" t="str">
        <f t="shared" ca="1" si="293"/>
        <v xml:space="preserve"> </v>
      </c>
      <c r="DP160" s="87" t="str">
        <f t="shared" ca="1" si="293"/>
        <v xml:space="preserve"> </v>
      </c>
      <c r="DQ160" s="87" t="str">
        <f t="shared" ca="1" si="293"/>
        <v xml:space="preserve"> </v>
      </c>
      <c r="DR160" s="87" t="str">
        <f t="shared" ca="1" si="293"/>
        <v xml:space="preserve"> </v>
      </c>
      <c r="DS160" s="87" t="str">
        <f t="shared" ca="1" si="293"/>
        <v xml:space="preserve"> </v>
      </c>
      <c r="DT160" s="87" t="str">
        <f t="shared" si="293"/>
        <v>WD</v>
      </c>
      <c r="DU160" s="87" t="str">
        <f t="shared" si="293"/>
        <v>WD</v>
      </c>
      <c r="DV160" s="87" t="str">
        <f t="shared" ca="1" si="293"/>
        <v xml:space="preserve"> </v>
      </c>
      <c r="DW160" s="87" t="str">
        <f t="shared" ca="1" si="293"/>
        <v xml:space="preserve"> </v>
      </c>
      <c r="DX160" s="87" t="str">
        <f t="shared" ca="1" si="293"/>
        <v xml:space="preserve"> </v>
      </c>
      <c r="DY160" s="87" t="str">
        <f t="shared" ca="1" si="293"/>
        <v xml:space="preserve"> </v>
      </c>
      <c r="DZ160" s="87" t="str">
        <f t="shared" ca="1" si="293"/>
        <v xml:space="preserve"> </v>
      </c>
    </row>
    <row r="161" spans="1:130" s="74" customFormat="1" ht="1.2" customHeight="1" x14ac:dyDescent="0.3">
      <c r="A161" s="96"/>
      <c r="B161" s="96"/>
      <c r="C161" s="96"/>
      <c r="D161" s="97"/>
      <c r="E161" s="97"/>
      <c r="F161" s="97"/>
      <c r="G161" s="98" t="str">
        <f ca="1">IF(AND(G160 = 100%, G162 = 100%), "100%", " ")</f>
        <v xml:space="preserve"> </v>
      </c>
      <c r="H161" s="82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  <c r="DS161" s="87"/>
      <c r="DT161" s="87"/>
      <c r="DU161" s="87"/>
      <c r="DV161" s="87"/>
      <c r="DW161" s="87"/>
      <c r="DX161" s="87"/>
      <c r="DY161" s="87"/>
      <c r="DZ161" s="87"/>
    </row>
    <row r="162" spans="1:130" x14ac:dyDescent="0.3">
      <c r="A162" s="96" t="str">
        <f ca="1">IF(OFFSET(Actions!B1,77,0)  = "","", OFFSET(Actions!B1,77,0) )</f>
        <v/>
      </c>
      <c r="B162" s="96" t="str">
        <f ca="1">IF(OFFSET(Actions!H$1,77,0) = "","", OFFSET(Actions!H$1,77,0))</f>
        <v/>
      </c>
      <c r="C162" s="96" t="str">
        <f ca="1">IF(OFFSET(Actions!C1,77,0)  = "","", OFFSET(Actions!C1,77,0) )</f>
        <v/>
      </c>
      <c r="D162" s="97" t="str">
        <f ca="1">IF(OFFSET(Actions!I$1,77,0) = 0/1/1900,"",IFERROR(DATEVALUE(MID(OFFSET(Actions!I$1,77,0), 5,8 )), OFFSET(Actions!I$1,77,0)))</f>
        <v/>
      </c>
      <c r="E162" s="97" t="str">
        <f ca="1">IF(OFFSET(Actions!J$1,77,0) = 0/1/1900,"",IFERROR(DATEVALUE(MID(OFFSET(Actions!J$1,77,0), 5,8 )), OFFSET(Actions!J$1,77,0)))</f>
        <v/>
      </c>
      <c r="F162" s="97" t="str">
        <f ca="1">IF(OFFSET(Actions!K$1,77,0) = 0/1/1900,"",IFERROR(DATEVALUE(MID(OFFSET(Actions!K$1,77,0), 5,8 )), OFFSET(Actions!K$1,77,0)))</f>
        <v/>
      </c>
      <c r="G162" s="98" t="str">
        <f ca="1">IF(OFFSET(Actions!G1,77,0)  = "","", OFFSET(Actions!G1,77,0) )</f>
        <v/>
      </c>
      <c r="H162" s="82" t="str">
        <f ca="1">IF(OFFSET(Actions!E1,77,0)  = "","", OFFSET(Actions!E1,77,0) )</f>
        <v/>
      </c>
      <c r="I162" s="87" t="str">
        <f t="shared" ref="I162:AN162" ca="1" si="294">IF($C$2=TRUE,IF($F$162="",IF(AND(OR($D$162&lt;=I$8,$D$162&lt;J$8),$E$162&gt;=I$8),$H$162,IF(OR(WEEKDAY(I$8)=1,WEEKDAY(I$8)=7),"WD"," ")),IF(AND(OR($D$162&lt;=I$8,$D$162&lt;J$8),$F$162&gt;=I$8),"C",IF(OR(WEEKDAY(I$8)=1,WEEKDAY(I$8)=7),"WD"," "))),IF(OR(WEEKDAY(I$8)=1,WEEKDAY(I$8)=7),"WD",IF($F$162="",IF(AND(OR($D$162&lt;=I$8,$D$162&lt;J$8),$E$162&gt;=I$8),$H$162," "),IF(AND(OR($D$162&lt;=I$8,$D$162&lt;J$8),$F$162&gt;=I$8),"C"," "))))</f>
        <v xml:space="preserve"> </v>
      </c>
      <c r="J162" s="87" t="str">
        <f t="shared" ca="1" si="294"/>
        <v xml:space="preserve"> </v>
      </c>
      <c r="K162" s="87" t="str">
        <f t="shared" ca="1" si="294"/>
        <v xml:space="preserve"> </v>
      </c>
      <c r="L162" s="87" t="str">
        <f t="shared" si="294"/>
        <v>WD</v>
      </c>
      <c r="M162" s="87" t="str">
        <f t="shared" si="294"/>
        <v>WD</v>
      </c>
      <c r="N162" s="87" t="str">
        <f t="shared" ca="1" si="294"/>
        <v xml:space="preserve"> </v>
      </c>
      <c r="O162" s="87" t="str">
        <f t="shared" ca="1" si="294"/>
        <v xml:space="preserve"> </v>
      </c>
      <c r="P162" s="87" t="str">
        <f t="shared" ca="1" si="294"/>
        <v xml:space="preserve"> </v>
      </c>
      <c r="Q162" s="87" t="str">
        <f t="shared" ca="1" si="294"/>
        <v xml:space="preserve"> </v>
      </c>
      <c r="R162" s="87" t="str">
        <f t="shared" ca="1" si="294"/>
        <v xml:space="preserve"> </v>
      </c>
      <c r="S162" s="87" t="str">
        <f t="shared" si="294"/>
        <v>WD</v>
      </c>
      <c r="T162" s="87" t="str">
        <f t="shared" si="294"/>
        <v>WD</v>
      </c>
      <c r="U162" s="87" t="str">
        <f t="shared" ca="1" si="294"/>
        <v xml:space="preserve"> </v>
      </c>
      <c r="V162" s="87" t="str">
        <f t="shared" ca="1" si="294"/>
        <v xml:space="preserve"> </v>
      </c>
      <c r="W162" s="87" t="str">
        <f t="shared" ca="1" si="294"/>
        <v xml:space="preserve"> </v>
      </c>
      <c r="X162" s="87" t="str">
        <f t="shared" ca="1" si="294"/>
        <v xml:space="preserve"> </v>
      </c>
      <c r="Y162" s="87" t="str">
        <f t="shared" ca="1" si="294"/>
        <v xml:space="preserve"> </v>
      </c>
      <c r="Z162" s="87" t="str">
        <f t="shared" si="294"/>
        <v>WD</v>
      </c>
      <c r="AA162" s="87" t="str">
        <f t="shared" si="294"/>
        <v>WD</v>
      </c>
      <c r="AB162" s="87" t="str">
        <f t="shared" ca="1" si="294"/>
        <v xml:space="preserve"> </v>
      </c>
      <c r="AC162" s="87" t="str">
        <f t="shared" ca="1" si="294"/>
        <v xml:space="preserve"> </v>
      </c>
      <c r="AD162" s="87" t="str">
        <f t="shared" ca="1" si="294"/>
        <v xml:space="preserve"> </v>
      </c>
      <c r="AE162" s="87" t="str">
        <f t="shared" ca="1" si="294"/>
        <v xml:space="preserve"> </v>
      </c>
      <c r="AF162" s="87" t="str">
        <f t="shared" ca="1" si="294"/>
        <v xml:space="preserve"> </v>
      </c>
      <c r="AG162" s="87" t="str">
        <f t="shared" si="294"/>
        <v>WD</v>
      </c>
      <c r="AH162" s="87" t="str">
        <f t="shared" si="294"/>
        <v>WD</v>
      </c>
      <c r="AI162" s="87" t="str">
        <f t="shared" ca="1" si="294"/>
        <v xml:space="preserve"> </v>
      </c>
      <c r="AJ162" s="87" t="str">
        <f t="shared" ca="1" si="294"/>
        <v xml:space="preserve"> </v>
      </c>
      <c r="AK162" s="87" t="str">
        <f t="shared" ca="1" si="294"/>
        <v xml:space="preserve"> </v>
      </c>
      <c r="AL162" s="87" t="str">
        <f t="shared" ca="1" si="294"/>
        <v xml:space="preserve"> </v>
      </c>
      <c r="AM162" s="87" t="str">
        <f t="shared" ca="1" si="294"/>
        <v xml:space="preserve"> </v>
      </c>
      <c r="AN162" s="87" t="str">
        <f t="shared" si="294"/>
        <v>WD</v>
      </c>
      <c r="AO162" s="87" t="str">
        <f t="shared" ref="AO162:BT162" si="295">IF($C$2=TRUE,IF($F$162="",IF(AND(OR($D$162&lt;=AO$8,$D$162&lt;AP$8),$E$162&gt;=AO$8),$H$162,IF(OR(WEEKDAY(AO$8)=1,WEEKDAY(AO$8)=7),"WD"," ")),IF(AND(OR($D$162&lt;=AO$8,$D$162&lt;AP$8),$F$162&gt;=AO$8),"C",IF(OR(WEEKDAY(AO$8)=1,WEEKDAY(AO$8)=7),"WD"," "))),IF(OR(WEEKDAY(AO$8)=1,WEEKDAY(AO$8)=7),"WD",IF($F$162="",IF(AND(OR($D$162&lt;=AO$8,$D$162&lt;AP$8),$E$162&gt;=AO$8),$H$162," "),IF(AND(OR($D$162&lt;=AO$8,$D$162&lt;AP$8),$F$162&gt;=AO$8),"C"," "))))</f>
        <v>WD</v>
      </c>
      <c r="AP162" s="87" t="str">
        <f t="shared" ca="1" si="295"/>
        <v xml:space="preserve"> </v>
      </c>
      <c r="AQ162" s="87" t="str">
        <f t="shared" ca="1" si="295"/>
        <v xml:space="preserve"> </v>
      </c>
      <c r="AR162" s="87" t="str">
        <f t="shared" ca="1" si="295"/>
        <v xml:space="preserve"> </v>
      </c>
      <c r="AS162" s="87" t="str">
        <f t="shared" ca="1" si="295"/>
        <v xml:space="preserve"> </v>
      </c>
      <c r="AT162" s="87" t="str">
        <f t="shared" ca="1" si="295"/>
        <v xml:space="preserve"> </v>
      </c>
      <c r="AU162" s="87" t="str">
        <f t="shared" si="295"/>
        <v>WD</v>
      </c>
      <c r="AV162" s="87" t="str">
        <f t="shared" si="295"/>
        <v>WD</v>
      </c>
      <c r="AW162" s="87" t="str">
        <f t="shared" ca="1" si="295"/>
        <v xml:space="preserve"> </v>
      </c>
      <c r="AX162" s="87" t="str">
        <f t="shared" ca="1" si="295"/>
        <v xml:space="preserve"> </v>
      </c>
      <c r="AY162" s="87" t="str">
        <f t="shared" ca="1" si="295"/>
        <v xml:space="preserve"> </v>
      </c>
      <c r="AZ162" s="87" t="str">
        <f t="shared" ca="1" si="295"/>
        <v xml:space="preserve"> </v>
      </c>
      <c r="BA162" s="87" t="str">
        <f t="shared" ca="1" si="295"/>
        <v xml:space="preserve"> </v>
      </c>
      <c r="BB162" s="87" t="str">
        <f t="shared" si="295"/>
        <v>WD</v>
      </c>
      <c r="BC162" s="87" t="str">
        <f t="shared" si="295"/>
        <v>WD</v>
      </c>
      <c r="BD162" s="87" t="str">
        <f t="shared" ca="1" si="295"/>
        <v xml:space="preserve"> </v>
      </c>
      <c r="BE162" s="87" t="str">
        <f t="shared" ca="1" si="295"/>
        <v xml:space="preserve"> </v>
      </c>
      <c r="BF162" s="87" t="str">
        <f t="shared" ca="1" si="295"/>
        <v xml:space="preserve"> </v>
      </c>
      <c r="BG162" s="87" t="str">
        <f t="shared" ca="1" si="295"/>
        <v xml:space="preserve"> </v>
      </c>
      <c r="BH162" s="87" t="str">
        <f t="shared" ca="1" si="295"/>
        <v xml:space="preserve"> </v>
      </c>
      <c r="BI162" s="87" t="str">
        <f t="shared" si="295"/>
        <v>WD</v>
      </c>
      <c r="BJ162" s="87" t="str">
        <f t="shared" si="295"/>
        <v>WD</v>
      </c>
      <c r="BK162" s="87" t="str">
        <f t="shared" ca="1" si="295"/>
        <v xml:space="preserve"> </v>
      </c>
      <c r="BL162" s="87" t="str">
        <f t="shared" ca="1" si="295"/>
        <v xml:space="preserve"> </v>
      </c>
      <c r="BM162" s="87" t="str">
        <f t="shared" ca="1" si="295"/>
        <v xml:space="preserve"> </v>
      </c>
      <c r="BN162" s="87" t="str">
        <f t="shared" ca="1" si="295"/>
        <v xml:space="preserve"> </v>
      </c>
      <c r="BO162" s="87" t="str">
        <f t="shared" ca="1" si="295"/>
        <v xml:space="preserve"> </v>
      </c>
      <c r="BP162" s="87" t="str">
        <f t="shared" si="295"/>
        <v>WD</v>
      </c>
      <c r="BQ162" s="87" t="str">
        <f t="shared" si="295"/>
        <v>WD</v>
      </c>
      <c r="BR162" s="87" t="str">
        <f t="shared" ca="1" si="295"/>
        <v xml:space="preserve"> </v>
      </c>
      <c r="BS162" s="87" t="str">
        <f t="shared" ca="1" si="295"/>
        <v xml:space="preserve"> </v>
      </c>
      <c r="BT162" s="87" t="str">
        <f t="shared" ca="1" si="295"/>
        <v xml:space="preserve"> </v>
      </c>
      <c r="BU162" s="87" t="str">
        <f t="shared" ref="BU162:CZ162" ca="1" si="296">IF($C$2=TRUE,IF($F$162="",IF(AND(OR($D$162&lt;=BU$8,$D$162&lt;BV$8),$E$162&gt;=BU$8),$H$162,IF(OR(WEEKDAY(BU$8)=1,WEEKDAY(BU$8)=7),"WD"," ")),IF(AND(OR($D$162&lt;=BU$8,$D$162&lt;BV$8),$F$162&gt;=BU$8),"C",IF(OR(WEEKDAY(BU$8)=1,WEEKDAY(BU$8)=7),"WD"," "))),IF(OR(WEEKDAY(BU$8)=1,WEEKDAY(BU$8)=7),"WD",IF($F$162="",IF(AND(OR($D$162&lt;=BU$8,$D$162&lt;BV$8),$E$162&gt;=BU$8),$H$162," "),IF(AND(OR($D$162&lt;=BU$8,$D$162&lt;BV$8),$F$162&gt;=BU$8),"C"," "))))</f>
        <v xml:space="preserve"> </v>
      </c>
      <c r="BV162" s="87" t="str">
        <f t="shared" ca="1" si="296"/>
        <v xml:space="preserve"> </v>
      </c>
      <c r="BW162" s="87" t="str">
        <f t="shared" si="296"/>
        <v>WD</v>
      </c>
      <c r="BX162" s="87" t="str">
        <f t="shared" si="296"/>
        <v>WD</v>
      </c>
      <c r="BY162" s="87" t="str">
        <f t="shared" ca="1" si="296"/>
        <v xml:space="preserve"> </v>
      </c>
      <c r="BZ162" s="87" t="str">
        <f t="shared" ca="1" si="296"/>
        <v xml:space="preserve"> </v>
      </c>
      <c r="CA162" s="87" t="str">
        <f t="shared" ca="1" si="296"/>
        <v xml:space="preserve"> </v>
      </c>
      <c r="CB162" s="87" t="str">
        <f t="shared" ca="1" si="296"/>
        <v xml:space="preserve"> </v>
      </c>
      <c r="CC162" s="87" t="str">
        <f t="shared" ca="1" si="296"/>
        <v xml:space="preserve"> </v>
      </c>
      <c r="CD162" s="87" t="str">
        <f t="shared" si="296"/>
        <v>WD</v>
      </c>
      <c r="CE162" s="87" t="str">
        <f t="shared" si="296"/>
        <v>WD</v>
      </c>
      <c r="CF162" s="87" t="str">
        <f t="shared" ca="1" si="296"/>
        <v xml:space="preserve"> </v>
      </c>
      <c r="CG162" s="87" t="str">
        <f t="shared" ca="1" si="296"/>
        <v xml:space="preserve"> </v>
      </c>
      <c r="CH162" s="87" t="str">
        <f t="shared" ca="1" si="296"/>
        <v xml:space="preserve"> </v>
      </c>
      <c r="CI162" s="87" t="str">
        <f t="shared" ca="1" si="296"/>
        <v xml:space="preserve"> </v>
      </c>
      <c r="CJ162" s="87" t="str">
        <f t="shared" ca="1" si="296"/>
        <v xml:space="preserve"> </v>
      </c>
      <c r="CK162" s="87" t="str">
        <f t="shared" si="296"/>
        <v>WD</v>
      </c>
      <c r="CL162" s="87" t="str">
        <f t="shared" si="296"/>
        <v>WD</v>
      </c>
      <c r="CM162" s="87" t="str">
        <f t="shared" ca="1" si="296"/>
        <v xml:space="preserve"> </v>
      </c>
      <c r="CN162" s="87" t="str">
        <f t="shared" ca="1" si="296"/>
        <v xml:space="preserve"> </v>
      </c>
      <c r="CO162" s="87" t="str">
        <f t="shared" ca="1" si="296"/>
        <v xml:space="preserve"> </v>
      </c>
      <c r="CP162" s="87" t="str">
        <f t="shared" ca="1" si="296"/>
        <v xml:space="preserve"> </v>
      </c>
      <c r="CQ162" s="87" t="str">
        <f t="shared" ca="1" si="296"/>
        <v xml:space="preserve"> </v>
      </c>
      <c r="CR162" s="87" t="str">
        <f t="shared" si="296"/>
        <v>WD</v>
      </c>
      <c r="CS162" s="87" t="str">
        <f t="shared" si="296"/>
        <v>WD</v>
      </c>
      <c r="CT162" s="87" t="str">
        <f t="shared" ca="1" si="296"/>
        <v xml:space="preserve"> </v>
      </c>
      <c r="CU162" s="87" t="str">
        <f t="shared" ca="1" si="296"/>
        <v xml:space="preserve"> </v>
      </c>
      <c r="CV162" s="87" t="str">
        <f t="shared" ca="1" si="296"/>
        <v xml:space="preserve"> </v>
      </c>
      <c r="CW162" s="87" t="str">
        <f t="shared" ca="1" si="296"/>
        <v xml:space="preserve"> </v>
      </c>
      <c r="CX162" s="87" t="str">
        <f t="shared" ca="1" si="296"/>
        <v xml:space="preserve"> </v>
      </c>
      <c r="CY162" s="87" t="str">
        <f t="shared" si="296"/>
        <v>WD</v>
      </c>
      <c r="CZ162" s="87" t="str">
        <f t="shared" si="296"/>
        <v>WD</v>
      </c>
      <c r="DA162" s="87" t="str">
        <f t="shared" ref="DA162:DZ162" ca="1" si="297">IF($C$2=TRUE,IF($F$162="",IF(AND(OR($D$162&lt;=DA$8,$D$162&lt;DB$8),$E$162&gt;=DA$8),$H$162,IF(OR(WEEKDAY(DA$8)=1,WEEKDAY(DA$8)=7),"WD"," ")),IF(AND(OR($D$162&lt;=DA$8,$D$162&lt;DB$8),$F$162&gt;=DA$8),"C",IF(OR(WEEKDAY(DA$8)=1,WEEKDAY(DA$8)=7),"WD"," "))),IF(OR(WEEKDAY(DA$8)=1,WEEKDAY(DA$8)=7),"WD",IF($F$162="",IF(AND(OR($D$162&lt;=DA$8,$D$162&lt;DB$8),$E$162&gt;=DA$8),$H$162," "),IF(AND(OR($D$162&lt;=DA$8,$D$162&lt;DB$8),$F$162&gt;=DA$8),"C"," "))))</f>
        <v xml:space="preserve"> </v>
      </c>
      <c r="DB162" s="87" t="str">
        <f t="shared" ca="1" si="297"/>
        <v xml:space="preserve"> </v>
      </c>
      <c r="DC162" s="87" t="str">
        <f t="shared" ca="1" si="297"/>
        <v xml:space="preserve"> </v>
      </c>
      <c r="DD162" s="87" t="str">
        <f t="shared" ca="1" si="297"/>
        <v xml:space="preserve"> </v>
      </c>
      <c r="DE162" s="87" t="str">
        <f t="shared" ca="1" si="297"/>
        <v xml:space="preserve"> </v>
      </c>
      <c r="DF162" s="87" t="str">
        <f t="shared" si="297"/>
        <v>WD</v>
      </c>
      <c r="DG162" s="87" t="str">
        <f t="shared" si="297"/>
        <v>WD</v>
      </c>
      <c r="DH162" s="87" t="str">
        <f t="shared" ca="1" si="297"/>
        <v xml:space="preserve"> </v>
      </c>
      <c r="DI162" s="87" t="str">
        <f t="shared" ca="1" si="297"/>
        <v xml:space="preserve"> </v>
      </c>
      <c r="DJ162" s="87" t="str">
        <f t="shared" ca="1" si="297"/>
        <v xml:space="preserve"> </v>
      </c>
      <c r="DK162" s="87" t="str">
        <f t="shared" ca="1" si="297"/>
        <v xml:space="preserve"> </v>
      </c>
      <c r="DL162" s="87" t="str">
        <f t="shared" ca="1" si="297"/>
        <v xml:space="preserve"> </v>
      </c>
      <c r="DM162" s="87" t="str">
        <f t="shared" si="297"/>
        <v>WD</v>
      </c>
      <c r="DN162" s="87" t="str">
        <f t="shared" si="297"/>
        <v>WD</v>
      </c>
      <c r="DO162" s="87" t="str">
        <f t="shared" ca="1" si="297"/>
        <v xml:space="preserve"> </v>
      </c>
      <c r="DP162" s="87" t="str">
        <f t="shared" ca="1" si="297"/>
        <v xml:space="preserve"> </v>
      </c>
      <c r="DQ162" s="87" t="str">
        <f t="shared" ca="1" si="297"/>
        <v xml:space="preserve"> </v>
      </c>
      <c r="DR162" s="87" t="str">
        <f t="shared" ca="1" si="297"/>
        <v xml:space="preserve"> </v>
      </c>
      <c r="DS162" s="87" t="str">
        <f t="shared" ca="1" si="297"/>
        <v xml:space="preserve"> </v>
      </c>
      <c r="DT162" s="87" t="str">
        <f t="shared" si="297"/>
        <v>WD</v>
      </c>
      <c r="DU162" s="87" t="str">
        <f t="shared" si="297"/>
        <v>WD</v>
      </c>
      <c r="DV162" s="87" t="str">
        <f t="shared" ca="1" si="297"/>
        <v xml:space="preserve"> </v>
      </c>
      <c r="DW162" s="87" t="str">
        <f t="shared" ca="1" si="297"/>
        <v xml:space="preserve"> </v>
      </c>
      <c r="DX162" s="87" t="str">
        <f t="shared" ca="1" si="297"/>
        <v xml:space="preserve"> </v>
      </c>
      <c r="DY162" s="87" t="str">
        <f t="shared" ca="1" si="297"/>
        <v xml:space="preserve"> </v>
      </c>
      <c r="DZ162" s="87" t="str">
        <f t="shared" ca="1" si="297"/>
        <v xml:space="preserve"> </v>
      </c>
    </row>
    <row r="163" spans="1:130" s="74" customFormat="1" ht="1.2" customHeight="1" x14ac:dyDescent="0.3">
      <c r="A163" s="96"/>
      <c r="B163" s="96"/>
      <c r="C163" s="96"/>
      <c r="D163" s="97"/>
      <c r="E163" s="97"/>
      <c r="F163" s="97"/>
      <c r="G163" s="98" t="str">
        <f ca="1">IF(AND(G162 = 100%, G164 = 100%), "100%", " ")</f>
        <v xml:space="preserve"> </v>
      </c>
      <c r="H163" s="82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/>
      <c r="CK163" s="87"/>
      <c r="CL163" s="87"/>
      <c r="CM163" s="87"/>
      <c r="CN163" s="87"/>
      <c r="CO163" s="87"/>
      <c r="CP163" s="87"/>
      <c r="CQ163" s="87"/>
      <c r="CR163" s="87"/>
      <c r="CS163" s="87"/>
      <c r="CT163" s="87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  <c r="DS163" s="87"/>
      <c r="DT163" s="87"/>
      <c r="DU163" s="87"/>
      <c r="DV163" s="87"/>
      <c r="DW163" s="87"/>
      <c r="DX163" s="87"/>
      <c r="DY163" s="87"/>
      <c r="DZ163" s="87"/>
    </row>
    <row r="164" spans="1:130" x14ac:dyDescent="0.3">
      <c r="A164" s="96" t="str">
        <f ca="1">IF(OFFSET(Actions!B1,78,0)  = "","", OFFSET(Actions!B1,78,0) )</f>
        <v/>
      </c>
      <c r="B164" s="96" t="str">
        <f ca="1">IF(OFFSET(Actions!H$1,78,0) = "","", OFFSET(Actions!H$1,78,0))</f>
        <v/>
      </c>
      <c r="C164" s="96" t="str">
        <f ca="1">IF(OFFSET(Actions!C1,78,0)  = "","", OFFSET(Actions!C1,78,0) )</f>
        <v/>
      </c>
      <c r="D164" s="97" t="str">
        <f ca="1">IF(OFFSET(Actions!I$1,78,0) = 0/1/1900,"",IFERROR(DATEVALUE(MID(OFFSET(Actions!I$1,78,0), 5,8 )), OFFSET(Actions!I$1,78,0)))</f>
        <v/>
      </c>
      <c r="E164" s="97" t="str">
        <f ca="1">IF(OFFSET(Actions!J$1,78,0) = 0/1/1900,"",IFERROR(DATEVALUE(MID(OFFSET(Actions!J$1,78,0), 5,8 )), OFFSET(Actions!J$1,78,0)))</f>
        <v/>
      </c>
      <c r="F164" s="97" t="str">
        <f ca="1">IF(OFFSET(Actions!K$1,78,0) = 0/1/1900,"",IFERROR(DATEVALUE(MID(OFFSET(Actions!K$1,78,0), 5,8 )), OFFSET(Actions!K$1,78,0)))</f>
        <v/>
      </c>
      <c r="G164" s="98" t="str">
        <f ca="1">IF(OFFSET(Actions!G1,78,0)  = "","", OFFSET(Actions!G1,78,0) )</f>
        <v/>
      </c>
      <c r="H164" s="82" t="str">
        <f ca="1">IF(OFFSET(Actions!E1,78,0)  = "","", OFFSET(Actions!E1,78,0) )</f>
        <v/>
      </c>
      <c r="I164" s="87" t="str">
        <f t="shared" ref="I164:AN164" ca="1" si="298">IF($C$2=TRUE,IF($F$164="",IF(AND(OR($D$164&lt;=I$8,$D$164&lt;J$8),$E$164&gt;=I$8),$H$164,IF(OR(WEEKDAY(I$8)=1,WEEKDAY(I$8)=7),"WD"," ")),IF(AND(OR($D$164&lt;=I$8,$D$164&lt;J$8),$F$164&gt;=I$8),"C",IF(OR(WEEKDAY(I$8)=1,WEEKDAY(I$8)=7),"WD"," "))),IF(OR(WEEKDAY(I$8)=1,WEEKDAY(I$8)=7),"WD",IF($F$164="",IF(AND(OR($D$164&lt;=I$8,$D$164&lt;J$8),$E$164&gt;=I$8),$H$164," "),IF(AND(OR($D$164&lt;=I$8,$D$164&lt;J$8),$F$164&gt;=I$8),"C"," "))))</f>
        <v xml:space="preserve"> </v>
      </c>
      <c r="J164" s="87" t="str">
        <f t="shared" ca="1" si="298"/>
        <v xml:space="preserve"> </v>
      </c>
      <c r="K164" s="87" t="str">
        <f t="shared" ca="1" si="298"/>
        <v xml:space="preserve"> </v>
      </c>
      <c r="L164" s="87" t="str">
        <f t="shared" si="298"/>
        <v>WD</v>
      </c>
      <c r="M164" s="87" t="str">
        <f t="shared" si="298"/>
        <v>WD</v>
      </c>
      <c r="N164" s="87" t="str">
        <f t="shared" ca="1" si="298"/>
        <v xml:space="preserve"> </v>
      </c>
      <c r="O164" s="87" t="str">
        <f t="shared" ca="1" si="298"/>
        <v xml:space="preserve"> </v>
      </c>
      <c r="P164" s="87" t="str">
        <f t="shared" ca="1" si="298"/>
        <v xml:space="preserve"> </v>
      </c>
      <c r="Q164" s="87" t="str">
        <f t="shared" ca="1" si="298"/>
        <v xml:space="preserve"> </v>
      </c>
      <c r="R164" s="87" t="str">
        <f t="shared" ca="1" si="298"/>
        <v xml:space="preserve"> </v>
      </c>
      <c r="S164" s="87" t="str">
        <f t="shared" si="298"/>
        <v>WD</v>
      </c>
      <c r="T164" s="87" t="str">
        <f t="shared" si="298"/>
        <v>WD</v>
      </c>
      <c r="U164" s="87" t="str">
        <f t="shared" ca="1" si="298"/>
        <v xml:space="preserve"> </v>
      </c>
      <c r="V164" s="87" t="str">
        <f t="shared" ca="1" si="298"/>
        <v xml:space="preserve"> </v>
      </c>
      <c r="W164" s="87" t="str">
        <f t="shared" ca="1" si="298"/>
        <v xml:space="preserve"> </v>
      </c>
      <c r="X164" s="87" t="str">
        <f t="shared" ca="1" si="298"/>
        <v xml:space="preserve"> </v>
      </c>
      <c r="Y164" s="87" t="str">
        <f t="shared" ca="1" si="298"/>
        <v xml:space="preserve"> </v>
      </c>
      <c r="Z164" s="87" t="str">
        <f t="shared" si="298"/>
        <v>WD</v>
      </c>
      <c r="AA164" s="87" t="str">
        <f t="shared" si="298"/>
        <v>WD</v>
      </c>
      <c r="AB164" s="87" t="str">
        <f t="shared" ca="1" si="298"/>
        <v xml:space="preserve"> </v>
      </c>
      <c r="AC164" s="87" t="str">
        <f t="shared" ca="1" si="298"/>
        <v xml:space="preserve"> </v>
      </c>
      <c r="AD164" s="87" t="str">
        <f t="shared" ca="1" si="298"/>
        <v xml:space="preserve"> </v>
      </c>
      <c r="AE164" s="87" t="str">
        <f t="shared" ca="1" si="298"/>
        <v xml:space="preserve"> </v>
      </c>
      <c r="AF164" s="87" t="str">
        <f t="shared" ca="1" si="298"/>
        <v xml:space="preserve"> </v>
      </c>
      <c r="AG164" s="87" t="str">
        <f t="shared" si="298"/>
        <v>WD</v>
      </c>
      <c r="AH164" s="87" t="str">
        <f t="shared" si="298"/>
        <v>WD</v>
      </c>
      <c r="AI164" s="87" t="str">
        <f t="shared" ca="1" si="298"/>
        <v xml:space="preserve"> </v>
      </c>
      <c r="AJ164" s="87" t="str">
        <f t="shared" ca="1" si="298"/>
        <v xml:space="preserve"> </v>
      </c>
      <c r="AK164" s="87" t="str">
        <f t="shared" ca="1" si="298"/>
        <v xml:space="preserve"> </v>
      </c>
      <c r="AL164" s="87" t="str">
        <f t="shared" ca="1" si="298"/>
        <v xml:space="preserve"> </v>
      </c>
      <c r="AM164" s="87" t="str">
        <f t="shared" ca="1" si="298"/>
        <v xml:space="preserve"> </v>
      </c>
      <c r="AN164" s="87" t="str">
        <f t="shared" si="298"/>
        <v>WD</v>
      </c>
      <c r="AO164" s="87" t="str">
        <f t="shared" ref="AO164:BT164" si="299">IF($C$2=TRUE,IF($F$164="",IF(AND(OR($D$164&lt;=AO$8,$D$164&lt;AP$8),$E$164&gt;=AO$8),$H$164,IF(OR(WEEKDAY(AO$8)=1,WEEKDAY(AO$8)=7),"WD"," ")),IF(AND(OR($D$164&lt;=AO$8,$D$164&lt;AP$8),$F$164&gt;=AO$8),"C",IF(OR(WEEKDAY(AO$8)=1,WEEKDAY(AO$8)=7),"WD"," "))),IF(OR(WEEKDAY(AO$8)=1,WEEKDAY(AO$8)=7),"WD",IF($F$164="",IF(AND(OR($D$164&lt;=AO$8,$D$164&lt;AP$8),$E$164&gt;=AO$8),$H$164," "),IF(AND(OR($D$164&lt;=AO$8,$D$164&lt;AP$8),$F$164&gt;=AO$8),"C"," "))))</f>
        <v>WD</v>
      </c>
      <c r="AP164" s="87" t="str">
        <f t="shared" ca="1" si="299"/>
        <v xml:space="preserve"> </v>
      </c>
      <c r="AQ164" s="87" t="str">
        <f t="shared" ca="1" si="299"/>
        <v xml:space="preserve"> </v>
      </c>
      <c r="AR164" s="87" t="str">
        <f t="shared" ca="1" si="299"/>
        <v xml:space="preserve"> </v>
      </c>
      <c r="AS164" s="87" t="str">
        <f t="shared" ca="1" si="299"/>
        <v xml:space="preserve"> </v>
      </c>
      <c r="AT164" s="87" t="str">
        <f t="shared" ca="1" si="299"/>
        <v xml:space="preserve"> </v>
      </c>
      <c r="AU164" s="87" t="str">
        <f t="shared" si="299"/>
        <v>WD</v>
      </c>
      <c r="AV164" s="87" t="str">
        <f t="shared" si="299"/>
        <v>WD</v>
      </c>
      <c r="AW164" s="87" t="str">
        <f t="shared" ca="1" si="299"/>
        <v xml:space="preserve"> </v>
      </c>
      <c r="AX164" s="87" t="str">
        <f t="shared" ca="1" si="299"/>
        <v xml:space="preserve"> </v>
      </c>
      <c r="AY164" s="87" t="str">
        <f t="shared" ca="1" si="299"/>
        <v xml:space="preserve"> </v>
      </c>
      <c r="AZ164" s="87" t="str">
        <f t="shared" ca="1" si="299"/>
        <v xml:space="preserve"> </v>
      </c>
      <c r="BA164" s="87" t="str">
        <f t="shared" ca="1" si="299"/>
        <v xml:space="preserve"> </v>
      </c>
      <c r="BB164" s="87" t="str">
        <f t="shared" si="299"/>
        <v>WD</v>
      </c>
      <c r="BC164" s="87" t="str">
        <f t="shared" si="299"/>
        <v>WD</v>
      </c>
      <c r="BD164" s="87" t="str">
        <f t="shared" ca="1" si="299"/>
        <v xml:space="preserve"> </v>
      </c>
      <c r="BE164" s="87" t="str">
        <f t="shared" ca="1" si="299"/>
        <v xml:space="preserve"> </v>
      </c>
      <c r="BF164" s="87" t="str">
        <f t="shared" ca="1" si="299"/>
        <v xml:space="preserve"> </v>
      </c>
      <c r="BG164" s="87" t="str">
        <f t="shared" ca="1" si="299"/>
        <v xml:space="preserve"> </v>
      </c>
      <c r="BH164" s="87" t="str">
        <f t="shared" ca="1" si="299"/>
        <v xml:space="preserve"> </v>
      </c>
      <c r="BI164" s="87" t="str">
        <f t="shared" si="299"/>
        <v>WD</v>
      </c>
      <c r="BJ164" s="87" t="str">
        <f t="shared" si="299"/>
        <v>WD</v>
      </c>
      <c r="BK164" s="87" t="str">
        <f t="shared" ca="1" si="299"/>
        <v xml:space="preserve"> </v>
      </c>
      <c r="BL164" s="87" t="str">
        <f t="shared" ca="1" si="299"/>
        <v xml:space="preserve"> </v>
      </c>
      <c r="BM164" s="87" t="str">
        <f t="shared" ca="1" si="299"/>
        <v xml:space="preserve"> </v>
      </c>
      <c r="BN164" s="87" t="str">
        <f t="shared" ca="1" si="299"/>
        <v xml:space="preserve"> </v>
      </c>
      <c r="BO164" s="87" t="str">
        <f t="shared" ca="1" si="299"/>
        <v xml:space="preserve"> </v>
      </c>
      <c r="BP164" s="87" t="str">
        <f t="shared" si="299"/>
        <v>WD</v>
      </c>
      <c r="BQ164" s="87" t="str">
        <f t="shared" si="299"/>
        <v>WD</v>
      </c>
      <c r="BR164" s="87" t="str">
        <f t="shared" ca="1" si="299"/>
        <v xml:space="preserve"> </v>
      </c>
      <c r="BS164" s="87" t="str">
        <f t="shared" ca="1" si="299"/>
        <v xml:space="preserve"> </v>
      </c>
      <c r="BT164" s="87" t="str">
        <f t="shared" ca="1" si="299"/>
        <v xml:space="preserve"> </v>
      </c>
      <c r="BU164" s="87" t="str">
        <f t="shared" ref="BU164:CZ164" ca="1" si="300">IF($C$2=TRUE,IF($F$164="",IF(AND(OR($D$164&lt;=BU$8,$D$164&lt;BV$8),$E$164&gt;=BU$8),$H$164,IF(OR(WEEKDAY(BU$8)=1,WEEKDAY(BU$8)=7),"WD"," ")),IF(AND(OR($D$164&lt;=BU$8,$D$164&lt;BV$8),$F$164&gt;=BU$8),"C",IF(OR(WEEKDAY(BU$8)=1,WEEKDAY(BU$8)=7),"WD"," "))),IF(OR(WEEKDAY(BU$8)=1,WEEKDAY(BU$8)=7),"WD",IF($F$164="",IF(AND(OR($D$164&lt;=BU$8,$D$164&lt;BV$8),$E$164&gt;=BU$8),$H$164," "),IF(AND(OR($D$164&lt;=BU$8,$D$164&lt;BV$8),$F$164&gt;=BU$8),"C"," "))))</f>
        <v xml:space="preserve"> </v>
      </c>
      <c r="BV164" s="87" t="str">
        <f t="shared" ca="1" si="300"/>
        <v xml:space="preserve"> </v>
      </c>
      <c r="BW164" s="87" t="str">
        <f t="shared" si="300"/>
        <v>WD</v>
      </c>
      <c r="BX164" s="87" t="str">
        <f t="shared" si="300"/>
        <v>WD</v>
      </c>
      <c r="BY164" s="87" t="str">
        <f t="shared" ca="1" si="300"/>
        <v xml:space="preserve"> </v>
      </c>
      <c r="BZ164" s="87" t="str">
        <f t="shared" ca="1" si="300"/>
        <v xml:space="preserve"> </v>
      </c>
      <c r="CA164" s="87" t="str">
        <f t="shared" ca="1" si="300"/>
        <v xml:space="preserve"> </v>
      </c>
      <c r="CB164" s="87" t="str">
        <f t="shared" ca="1" si="300"/>
        <v xml:space="preserve"> </v>
      </c>
      <c r="CC164" s="87" t="str">
        <f t="shared" ca="1" si="300"/>
        <v xml:space="preserve"> </v>
      </c>
      <c r="CD164" s="87" t="str">
        <f t="shared" si="300"/>
        <v>WD</v>
      </c>
      <c r="CE164" s="87" t="str">
        <f t="shared" si="300"/>
        <v>WD</v>
      </c>
      <c r="CF164" s="87" t="str">
        <f t="shared" ca="1" si="300"/>
        <v xml:space="preserve"> </v>
      </c>
      <c r="CG164" s="87" t="str">
        <f t="shared" ca="1" si="300"/>
        <v xml:space="preserve"> </v>
      </c>
      <c r="CH164" s="87" t="str">
        <f t="shared" ca="1" si="300"/>
        <v xml:space="preserve"> </v>
      </c>
      <c r="CI164" s="87" t="str">
        <f t="shared" ca="1" si="300"/>
        <v xml:space="preserve"> </v>
      </c>
      <c r="CJ164" s="87" t="str">
        <f t="shared" ca="1" si="300"/>
        <v xml:space="preserve"> </v>
      </c>
      <c r="CK164" s="87" t="str">
        <f t="shared" si="300"/>
        <v>WD</v>
      </c>
      <c r="CL164" s="87" t="str">
        <f t="shared" si="300"/>
        <v>WD</v>
      </c>
      <c r="CM164" s="87" t="str">
        <f t="shared" ca="1" si="300"/>
        <v xml:space="preserve"> </v>
      </c>
      <c r="CN164" s="87" t="str">
        <f t="shared" ca="1" si="300"/>
        <v xml:space="preserve"> </v>
      </c>
      <c r="CO164" s="87" t="str">
        <f t="shared" ca="1" si="300"/>
        <v xml:space="preserve"> </v>
      </c>
      <c r="CP164" s="87" t="str">
        <f t="shared" ca="1" si="300"/>
        <v xml:space="preserve"> </v>
      </c>
      <c r="CQ164" s="87" t="str">
        <f t="shared" ca="1" si="300"/>
        <v xml:space="preserve"> </v>
      </c>
      <c r="CR164" s="87" t="str">
        <f t="shared" si="300"/>
        <v>WD</v>
      </c>
      <c r="CS164" s="87" t="str">
        <f t="shared" si="300"/>
        <v>WD</v>
      </c>
      <c r="CT164" s="87" t="str">
        <f t="shared" ca="1" si="300"/>
        <v xml:space="preserve"> </v>
      </c>
      <c r="CU164" s="87" t="str">
        <f t="shared" ca="1" si="300"/>
        <v xml:space="preserve"> </v>
      </c>
      <c r="CV164" s="87" t="str">
        <f t="shared" ca="1" si="300"/>
        <v xml:space="preserve"> </v>
      </c>
      <c r="CW164" s="87" t="str">
        <f t="shared" ca="1" si="300"/>
        <v xml:space="preserve"> </v>
      </c>
      <c r="CX164" s="87" t="str">
        <f t="shared" ca="1" si="300"/>
        <v xml:space="preserve"> </v>
      </c>
      <c r="CY164" s="87" t="str">
        <f t="shared" si="300"/>
        <v>WD</v>
      </c>
      <c r="CZ164" s="87" t="str">
        <f t="shared" si="300"/>
        <v>WD</v>
      </c>
      <c r="DA164" s="87" t="str">
        <f t="shared" ref="DA164:DZ164" ca="1" si="301">IF($C$2=TRUE,IF($F$164="",IF(AND(OR($D$164&lt;=DA$8,$D$164&lt;DB$8),$E$164&gt;=DA$8),$H$164,IF(OR(WEEKDAY(DA$8)=1,WEEKDAY(DA$8)=7),"WD"," ")),IF(AND(OR($D$164&lt;=DA$8,$D$164&lt;DB$8),$F$164&gt;=DA$8),"C",IF(OR(WEEKDAY(DA$8)=1,WEEKDAY(DA$8)=7),"WD"," "))),IF(OR(WEEKDAY(DA$8)=1,WEEKDAY(DA$8)=7),"WD",IF($F$164="",IF(AND(OR($D$164&lt;=DA$8,$D$164&lt;DB$8),$E$164&gt;=DA$8),$H$164," "),IF(AND(OR($D$164&lt;=DA$8,$D$164&lt;DB$8),$F$164&gt;=DA$8),"C"," "))))</f>
        <v xml:space="preserve"> </v>
      </c>
      <c r="DB164" s="87" t="str">
        <f t="shared" ca="1" si="301"/>
        <v xml:space="preserve"> </v>
      </c>
      <c r="DC164" s="87" t="str">
        <f t="shared" ca="1" si="301"/>
        <v xml:space="preserve"> </v>
      </c>
      <c r="DD164" s="87" t="str">
        <f t="shared" ca="1" si="301"/>
        <v xml:space="preserve"> </v>
      </c>
      <c r="DE164" s="87" t="str">
        <f t="shared" ca="1" si="301"/>
        <v xml:space="preserve"> </v>
      </c>
      <c r="DF164" s="87" t="str">
        <f t="shared" si="301"/>
        <v>WD</v>
      </c>
      <c r="DG164" s="87" t="str">
        <f t="shared" si="301"/>
        <v>WD</v>
      </c>
      <c r="DH164" s="87" t="str">
        <f t="shared" ca="1" si="301"/>
        <v xml:space="preserve"> </v>
      </c>
      <c r="DI164" s="87" t="str">
        <f t="shared" ca="1" si="301"/>
        <v xml:space="preserve"> </v>
      </c>
      <c r="DJ164" s="87" t="str">
        <f t="shared" ca="1" si="301"/>
        <v xml:space="preserve"> </v>
      </c>
      <c r="DK164" s="87" t="str">
        <f t="shared" ca="1" si="301"/>
        <v xml:space="preserve"> </v>
      </c>
      <c r="DL164" s="87" t="str">
        <f t="shared" ca="1" si="301"/>
        <v xml:space="preserve"> </v>
      </c>
      <c r="DM164" s="87" t="str">
        <f t="shared" si="301"/>
        <v>WD</v>
      </c>
      <c r="DN164" s="87" t="str">
        <f t="shared" si="301"/>
        <v>WD</v>
      </c>
      <c r="DO164" s="87" t="str">
        <f t="shared" ca="1" si="301"/>
        <v xml:space="preserve"> </v>
      </c>
      <c r="DP164" s="87" t="str">
        <f t="shared" ca="1" si="301"/>
        <v xml:space="preserve"> </v>
      </c>
      <c r="DQ164" s="87" t="str">
        <f t="shared" ca="1" si="301"/>
        <v xml:space="preserve"> </v>
      </c>
      <c r="DR164" s="87" t="str">
        <f t="shared" ca="1" si="301"/>
        <v xml:space="preserve"> </v>
      </c>
      <c r="DS164" s="87" t="str">
        <f t="shared" ca="1" si="301"/>
        <v xml:space="preserve"> </v>
      </c>
      <c r="DT164" s="87" t="str">
        <f t="shared" si="301"/>
        <v>WD</v>
      </c>
      <c r="DU164" s="87" t="str">
        <f t="shared" si="301"/>
        <v>WD</v>
      </c>
      <c r="DV164" s="87" t="str">
        <f t="shared" ca="1" si="301"/>
        <v xml:space="preserve"> </v>
      </c>
      <c r="DW164" s="87" t="str">
        <f t="shared" ca="1" si="301"/>
        <v xml:space="preserve"> </v>
      </c>
      <c r="DX164" s="87" t="str">
        <f t="shared" ca="1" si="301"/>
        <v xml:space="preserve"> </v>
      </c>
      <c r="DY164" s="87" t="str">
        <f t="shared" ca="1" si="301"/>
        <v xml:space="preserve"> </v>
      </c>
      <c r="DZ164" s="87" t="str">
        <f t="shared" ca="1" si="301"/>
        <v xml:space="preserve"> </v>
      </c>
    </row>
    <row r="165" spans="1:130" s="74" customFormat="1" ht="1.2" customHeight="1" x14ac:dyDescent="0.3">
      <c r="A165" s="96"/>
      <c r="B165" s="96"/>
      <c r="C165" s="96"/>
      <c r="D165" s="97"/>
      <c r="E165" s="97"/>
      <c r="F165" s="97"/>
      <c r="G165" s="98" t="str">
        <f ca="1">IF(AND(G164 = 100%, G166 = 100%), "100%", " ")</f>
        <v xml:space="preserve"> </v>
      </c>
      <c r="H165" s="82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  <c r="DS165" s="87"/>
      <c r="DT165" s="87"/>
      <c r="DU165" s="87"/>
      <c r="DV165" s="87"/>
      <c r="DW165" s="87"/>
      <c r="DX165" s="87"/>
      <c r="DY165" s="87"/>
      <c r="DZ165" s="87"/>
    </row>
    <row r="166" spans="1:130" x14ac:dyDescent="0.3">
      <c r="A166" s="96" t="str">
        <f ca="1">IF(OFFSET(Actions!B1,79,0)  = "","", OFFSET(Actions!B1,79,0) )</f>
        <v/>
      </c>
      <c r="B166" s="96" t="str">
        <f ca="1">IF(OFFSET(Actions!H$1,79,0) = "","", OFFSET(Actions!H$1,79,0))</f>
        <v/>
      </c>
      <c r="C166" s="96" t="str">
        <f ca="1">IF(OFFSET(Actions!C1,79,0)  = "","", OFFSET(Actions!C1,79,0) )</f>
        <v/>
      </c>
      <c r="D166" s="97" t="str">
        <f ca="1">IF(OFFSET(Actions!I$1,79,0) = 0/1/1900,"",IFERROR(DATEVALUE(MID(OFFSET(Actions!I$1,79,0), 5,8 )), OFFSET(Actions!I$1,79,0)))</f>
        <v/>
      </c>
      <c r="E166" s="97" t="str">
        <f ca="1">IF(OFFSET(Actions!J$1,79,0) = 0/1/1900,"",IFERROR(DATEVALUE(MID(OFFSET(Actions!J$1,79,0), 5,8 )), OFFSET(Actions!J$1,79,0)))</f>
        <v/>
      </c>
      <c r="F166" s="97" t="str">
        <f ca="1">IF(OFFSET(Actions!K$1,79,0) = 0/1/1900,"",IFERROR(DATEVALUE(MID(OFFSET(Actions!K$1,79,0), 5,8 )), OFFSET(Actions!K$1,79,0)))</f>
        <v/>
      </c>
      <c r="G166" s="98" t="str">
        <f ca="1">IF(OFFSET(Actions!G1,79,0)  = "","", OFFSET(Actions!G1,79,0) )</f>
        <v/>
      </c>
      <c r="H166" s="82" t="str">
        <f ca="1">IF(OFFSET(Actions!E1,79,0)  = "","", OFFSET(Actions!E1,79,0) )</f>
        <v/>
      </c>
      <c r="I166" s="87" t="str">
        <f t="shared" ref="I166:AN166" ca="1" si="302">IF($C$2=TRUE,IF($F$166="",IF(AND(OR($D$166&lt;=I$8,$D$166&lt;J$8),$E$166&gt;=I$8),$H$166,IF(OR(WEEKDAY(I$8)=1,WEEKDAY(I$8)=7),"WD"," ")),IF(AND(OR($D$166&lt;=I$8,$D$166&lt;J$8),$F$166&gt;=I$8),"C",IF(OR(WEEKDAY(I$8)=1,WEEKDAY(I$8)=7),"WD"," "))),IF(OR(WEEKDAY(I$8)=1,WEEKDAY(I$8)=7),"WD",IF($F$166="",IF(AND(OR($D$166&lt;=I$8,$D$166&lt;J$8),$E$166&gt;=I$8),$H$166," "),IF(AND(OR($D$166&lt;=I$8,$D$166&lt;J$8),$F$166&gt;=I$8),"C"," "))))</f>
        <v xml:space="preserve"> </v>
      </c>
      <c r="J166" s="87" t="str">
        <f t="shared" ca="1" si="302"/>
        <v xml:space="preserve"> </v>
      </c>
      <c r="K166" s="87" t="str">
        <f t="shared" ca="1" si="302"/>
        <v xml:space="preserve"> </v>
      </c>
      <c r="L166" s="87" t="str">
        <f t="shared" si="302"/>
        <v>WD</v>
      </c>
      <c r="M166" s="87" t="str">
        <f t="shared" si="302"/>
        <v>WD</v>
      </c>
      <c r="N166" s="87" t="str">
        <f t="shared" ca="1" si="302"/>
        <v xml:space="preserve"> </v>
      </c>
      <c r="O166" s="87" t="str">
        <f t="shared" ca="1" si="302"/>
        <v xml:space="preserve"> </v>
      </c>
      <c r="P166" s="87" t="str">
        <f t="shared" ca="1" si="302"/>
        <v xml:space="preserve"> </v>
      </c>
      <c r="Q166" s="87" t="str">
        <f t="shared" ca="1" si="302"/>
        <v xml:space="preserve"> </v>
      </c>
      <c r="R166" s="87" t="str">
        <f t="shared" ca="1" si="302"/>
        <v xml:space="preserve"> </v>
      </c>
      <c r="S166" s="87" t="str">
        <f t="shared" si="302"/>
        <v>WD</v>
      </c>
      <c r="T166" s="87" t="str">
        <f t="shared" si="302"/>
        <v>WD</v>
      </c>
      <c r="U166" s="87" t="str">
        <f t="shared" ca="1" si="302"/>
        <v xml:space="preserve"> </v>
      </c>
      <c r="V166" s="87" t="str">
        <f t="shared" ca="1" si="302"/>
        <v xml:space="preserve"> </v>
      </c>
      <c r="W166" s="87" t="str">
        <f t="shared" ca="1" si="302"/>
        <v xml:space="preserve"> </v>
      </c>
      <c r="X166" s="87" t="str">
        <f t="shared" ca="1" si="302"/>
        <v xml:space="preserve"> </v>
      </c>
      <c r="Y166" s="87" t="str">
        <f t="shared" ca="1" si="302"/>
        <v xml:space="preserve"> </v>
      </c>
      <c r="Z166" s="87" t="str">
        <f t="shared" si="302"/>
        <v>WD</v>
      </c>
      <c r="AA166" s="87" t="str">
        <f t="shared" si="302"/>
        <v>WD</v>
      </c>
      <c r="AB166" s="87" t="str">
        <f t="shared" ca="1" si="302"/>
        <v xml:space="preserve"> </v>
      </c>
      <c r="AC166" s="87" t="str">
        <f t="shared" ca="1" si="302"/>
        <v xml:space="preserve"> </v>
      </c>
      <c r="AD166" s="87" t="str">
        <f t="shared" ca="1" si="302"/>
        <v xml:space="preserve"> </v>
      </c>
      <c r="AE166" s="87" t="str">
        <f t="shared" ca="1" si="302"/>
        <v xml:space="preserve"> </v>
      </c>
      <c r="AF166" s="87" t="str">
        <f t="shared" ca="1" si="302"/>
        <v xml:space="preserve"> </v>
      </c>
      <c r="AG166" s="87" t="str">
        <f t="shared" si="302"/>
        <v>WD</v>
      </c>
      <c r="AH166" s="87" t="str">
        <f t="shared" si="302"/>
        <v>WD</v>
      </c>
      <c r="AI166" s="87" t="str">
        <f t="shared" ca="1" si="302"/>
        <v xml:space="preserve"> </v>
      </c>
      <c r="AJ166" s="87" t="str">
        <f t="shared" ca="1" si="302"/>
        <v xml:space="preserve"> </v>
      </c>
      <c r="AK166" s="87" t="str">
        <f t="shared" ca="1" si="302"/>
        <v xml:space="preserve"> </v>
      </c>
      <c r="AL166" s="87" t="str">
        <f t="shared" ca="1" si="302"/>
        <v xml:space="preserve"> </v>
      </c>
      <c r="AM166" s="87" t="str">
        <f t="shared" ca="1" si="302"/>
        <v xml:space="preserve"> </v>
      </c>
      <c r="AN166" s="87" t="str">
        <f t="shared" si="302"/>
        <v>WD</v>
      </c>
      <c r="AO166" s="87" t="str">
        <f t="shared" ref="AO166:BT166" si="303">IF($C$2=TRUE,IF($F$166="",IF(AND(OR($D$166&lt;=AO$8,$D$166&lt;AP$8),$E$166&gt;=AO$8),$H$166,IF(OR(WEEKDAY(AO$8)=1,WEEKDAY(AO$8)=7),"WD"," ")),IF(AND(OR($D$166&lt;=AO$8,$D$166&lt;AP$8),$F$166&gt;=AO$8),"C",IF(OR(WEEKDAY(AO$8)=1,WEEKDAY(AO$8)=7),"WD"," "))),IF(OR(WEEKDAY(AO$8)=1,WEEKDAY(AO$8)=7),"WD",IF($F$166="",IF(AND(OR($D$166&lt;=AO$8,$D$166&lt;AP$8),$E$166&gt;=AO$8),$H$166," "),IF(AND(OR($D$166&lt;=AO$8,$D$166&lt;AP$8),$F$166&gt;=AO$8),"C"," "))))</f>
        <v>WD</v>
      </c>
      <c r="AP166" s="87" t="str">
        <f t="shared" ca="1" si="303"/>
        <v xml:space="preserve"> </v>
      </c>
      <c r="AQ166" s="87" t="str">
        <f t="shared" ca="1" si="303"/>
        <v xml:space="preserve"> </v>
      </c>
      <c r="AR166" s="87" t="str">
        <f t="shared" ca="1" si="303"/>
        <v xml:space="preserve"> </v>
      </c>
      <c r="AS166" s="87" t="str">
        <f t="shared" ca="1" si="303"/>
        <v xml:space="preserve"> </v>
      </c>
      <c r="AT166" s="87" t="str">
        <f t="shared" ca="1" si="303"/>
        <v xml:space="preserve"> </v>
      </c>
      <c r="AU166" s="87" t="str">
        <f t="shared" si="303"/>
        <v>WD</v>
      </c>
      <c r="AV166" s="87" t="str">
        <f t="shared" si="303"/>
        <v>WD</v>
      </c>
      <c r="AW166" s="87" t="str">
        <f t="shared" ca="1" si="303"/>
        <v xml:space="preserve"> </v>
      </c>
      <c r="AX166" s="87" t="str">
        <f t="shared" ca="1" si="303"/>
        <v xml:space="preserve"> </v>
      </c>
      <c r="AY166" s="87" t="str">
        <f t="shared" ca="1" si="303"/>
        <v xml:space="preserve"> </v>
      </c>
      <c r="AZ166" s="87" t="str">
        <f t="shared" ca="1" si="303"/>
        <v xml:space="preserve"> </v>
      </c>
      <c r="BA166" s="87" t="str">
        <f t="shared" ca="1" si="303"/>
        <v xml:space="preserve"> </v>
      </c>
      <c r="BB166" s="87" t="str">
        <f t="shared" si="303"/>
        <v>WD</v>
      </c>
      <c r="BC166" s="87" t="str">
        <f t="shared" si="303"/>
        <v>WD</v>
      </c>
      <c r="BD166" s="87" t="str">
        <f t="shared" ca="1" si="303"/>
        <v xml:space="preserve"> </v>
      </c>
      <c r="BE166" s="87" t="str">
        <f t="shared" ca="1" si="303"/>
        <v xml:space="preserve"> </v>
      </c>
      <c r="BF166" s="87" t="str">
        <f t="shared" ca="1" si="303"/>
        <v xml:space="preserve"> </v>
      </c>
      <c r="BG166" s="87" t="str">
        <f t="shared" ca="1" si="303"/>
        <v xml:space="preserve"> </v>
      </c>
      <c r="BH166" s="87" t="str">
        <f t="shared" ca="1" si="303"/>
        <v xml:space="preserve"> </v>
      </c>
      <c r="BI166" s="87" t="str">
        <f t="shared" si="303"/>
        <v>WD</v>
      </c>
      <c r="BJ166" s="87" t="str">
        <f t="shared" si="303"/>
        <v>WD</v>
      </c>
      <c r="BK166" s="87" t="str">
        <f t="shared" ca="1" si="303"/>
        <v xml:space="preserve"> </v>
      </c>
      <c r="BL166" s="87" t="str">
        <f t="shared" ca="1" si="303"/>
        <v xml:space="preserve"> </v>
      </c>
      <c r="BM166" s="87" t="str">
        <f t="shared" ca="1" si="303"/>
        <v xml:space="preserve"> </v>
      </c>
      <c r="BN166" s="87" t="str">
        <f t="shared" ca="1" si="303"/>
        <v xml:space="preserve"> </v>
      </c>
      <c r="BO166" s="87" t="str">
        <f t="shared" ca="1" si="303"/>
        <v xml:space="preserve"> </v>
      </c>
      <c r="BP166" s="87" t="str">
        <f t="shared" si="303"/>
        <v>WD</v>
      </c>
      <c r="BQ166" s="87" t="str">
        <f t="shared" si="303"/>
        <v>WD</v>
      </c>
      <c r="BR166" s="87" t="str">
        <f t="shared" ca="1" si="303"/>
        <v xml:space="preserve"> </v>
      </c>
      <c r="BS166" s="87" t="str">
        <f t="shared" ca="1" si="303"/>
        <v xml:space="preserve"> </v>
      </c>
      <c r="BT166" s="87" t="str">
        <f t="shared" ca="1" si="303"/>
        <v xml:space="preserve"> </v>
      </c>
      <c r="BU166" s="87" t="str">
        <f t="shared" ref="BU166:CZ166" ca="1" si="304">IF($C$2=TRUE,IF($F$166="",IF(AND(OR($D$166&lt;=BU$8,$D$166&lt;BV$8),$E$166&gt;=BU$8),$H$166,IF(OR(WEEKDAY(BU$8)=1,WEEKDAY(BU$8)=7),"WD"," ")),IF(AND(OR($D$166&lt;=BU$8,$D$166&lt;BV$8),$F$166&gt;=BU$8),"C",IF(OR(WEEKDAY(BU$8)=1,WEEKDAY(BU$8)=7),"WD"," "))),IF(OR(WEEKDAY(BU$8)=1,WEEKDAY(BU$8)=7),"WD",IF($F$166="",IF(AND(OR($D$166&lt;=BU$8,$D$166&lt;BV$8),$E$166&gt;=BU$8),$H$166," "),IF(AND(OR($D$166&lt;=BU$8,$D$166&lt;BV$8),$F$166&gt;=BU$8),"C"," "))))</f>
        <v xml:space="preserve"> </v>
      </c>
      <c r="BV166" s="87" t="str">
        <f t="shared" ca="1" si="304"/>
        <v xml:space="preserve"> </v>
      </c>
      <c r="BW166" s="87" t="str">
        <f t="shared" si="304"/>
        <v>WD</v>
      </c>
      <c r="BX166" s="87" t="str">
        <f t="shared" si="304"/>
        <v>WD</v>
      </c>
      <c r="BY166" s="87" t="str">
        <f t="shared" ca="1" si="304"/>
        <v xml:space="preserve"> </v>
      </c>
      <c r="BZ166" s="87" t="str">
        <f t="shared" ca="1" si="304"/>
        <v xml:space="preserve"> </v>
      </c>
      <c r="CA166" s="87" t="str">
        <f t="shared" ca="1" si="304"/>
        <v xml:space="preserve"> </v>
      </c>
      <c r="CB166" s="87" t="str">
        <f t="shared" ca="1" si="304"/>
        <v xml:space="preserve"> </v>
      </c>
      <c r="CC166" s="87" t="str">
        <f t="shared" ca="1" si="304"/>
        <v xml:space="preserve"> </v>
      </c>
      <c r="CD166" s="87" t="str">
        <f t="shared" si="304"/>
        <v>WD</v>
      </c>
      <c r="CE166" s="87" t="str">
        <f t="shared" si="304"/>
        <v>WD</v>
      </c>
      <c r="CF166" s="87" t="str">
        <f t="shared" ca="1" si="304"/>
        <v xml:space="preserve"> </v>
      </c>
      <c r="CG166" s="87" t="str">
        <f t="shared" ca="1" si="304"/>
        <v xml:space="preserve"> </v>
      </c>
      <c r="CH166" s="87" t="str">
        <f t="shared" ca="1" si="304"/>
        <v xml:space="preserve"> </v>
      </c>
      <c r="CI166" s="87" t="str">
        <f t="shared" ca="1" si="304"/>
        <v xml:space="preserve"> </v>
      </c>
      <c r="CJ166" s="87" t="str">
        <f t="shared" ca="1" si="304"/>
        <v xml:space="preserve"> </v>
      </c>
      <c r="CK166" s="87" t="str">
        <f t="shared" si="304"/>
        <v>WD</v>
      </c>
      <c r="CL166" s="87" t="str">
        <f t="shared" si="304"/>
        <v>WD</v>
      </c>
      <c r="CM166" s="87" t="str">
        <f t="shared" ca="1" si="304"/>
        <v xml:space="preserve"> </v>
      </c>
      <c r="CN166" s="87" t="str">
        <f t="shared" ca="1" si="304"/>
        <v xml:space="preserve"> </v>
      </c>
      <c r="CO166" s="87" t="str">
        <f t="shared" ca="1" si="304"/>
        <v xml:space="preserve"> </v>
      </c>
      <c r="CP166" s="87" t="str">
        <f t="shared" ca="1" si="304"/>
        <v xml:space="preserve"> </v>
      </c>
      <c r="CQ166" s="87" t="str">
        <f t="shared" ca="1" si="304"/>
        <v xml:space="preserve"> </v>
      </c>
      <c r="CR166" s="87" t="str">
        <f t="shared" si="304"/>
        <v>WD</v>
      </c>
      <c r="CS166" s="87" t="str">
        <f t="shared" si="304"/>
        <v>WD</v>
      </c>
      <c r="CT166" s="87" t="str">
        <f t="shared" ca="1" si="304"/>
        <v xml:space="preserve"> </v>
      </c>
      <c r="CU166" s="87" t="str">
        <f t="shared" ca="1" si="304"/>
        <v xml:space="preserve"> </v>
      </c>
      <c r="CV166" s="87" t="str">
        <f t="shared" ca="1" si="304"/>
        <v xml:space="preserve"> </v>
      </c>
      <c r="CW166" s="87" t="str">
        <f t="shared" ca="1" si="304"/>
        <v xml:space="preserve"> </v>
      </c>
      <c r="CX166" s="87" t="str">
        <f t="shared" ca="1" si="304"/>
        <v xml:space="preserve"> </v>
      </c>
      <c r="CY166" s="87" t="str">
        <f t="shared" si="304"/>
        <v>WD</v>
      </c>
      <c r="CZ166" s="87" t="str">
        <f t="shared" si="304"/>
        <v>WD</v>
      </c>
      <c r="DA166" s="87" t="str">
        <f t="shared" ref="DA166:DZ166" ca="1" si="305">IF($C$2=TRUE,IF($F$166="",IF(AND(OR($D$166&lt;=DA$8,$D$166&lt;DB$8),$E$166&gt;=DA$8),$H$166,IF(OR(WEEKDAY(DA$8)=1,WEEKDAY(DA$8)=7),"WD"," ")),IF(AND(OR($D$166&lt;=DA$8,$D$166&lt;DB$8),$F$166&gt;=DA$8),"C",IF(OR(WEEKDAY(DA$8)=1,WEEKDAY(DA$8)=7),"WD"," "))),IF(OR(WEEKDAY(DA$8)=1,WEEKDAY(DA$8)=7),"WD",IF($F$166="",IF(AND(OR($D$166&lt;=DA$8,$D$166&lt;DB$8),$E$166&gt;=DA$8),$H$166," "),IF(AND(OR($D$166&lt;=DA$8,$D$166&lt;DB$8),$F$166&gt;=DA$8),"C"," "))))</f>
        <v xml:space="preserve"> </v>
      </c>
      <c r="DB166" s="87" t="str">
        <f t="shared" ca="1" si="305"/>
        <v xml:space="preserve"> </v>
      </c>
      <c r="DC166" s="87" t="str">
        <f t="shared" ca="1" si="305"/>
        <v xml:space="preserve"> </v>
      </c>
      <c r="DD166" s="87" t="str">
        <f t="shared" ca="1" si="305"/>
        <v xml:space="preserve"> </v>
      </c>
      <c r="DE166" s="87" t="str">
        <f t="shared" ca="1" si="305"/>
        <v xml:space="preserve"> </v>
      </c>
      <c r="DF166" s="87" t="str">
        <f t="shared" si="305"/>
        <v>WD</v>
      </c>
      <c r="DG166" s="87" t="str">
        <f t="shared" si="305"/>
        <v>WD</v>
      </c>
      <c r="DH166" s="87" t="str">
        <f t="shared" ca="1" si="305"/>
        <v xml:space="preserve"> </v>
      </c>
      <c r="DI166" s="87" t="str">
        <f t="shared" ca="1" si="305"/>
        <v xml:space="preserve"> </v>
      </c>
      <c r="DJ166" s="87" t="str">
        <f t="shared" ca="1" si="305"/>
        <v xml:space="preserve"> </v>
      </c>
      <c r="DK166" s="87" t="str">
        <f t="shared" ca="1" si="305"/>
        <v xml:space="preserve"> </v>
      </c>
      <c r="DL166" s="87" t="str">
        <f t="shared" ca="1" si="305"/>
        <v xml:space="preserve"> </v>
      </c>
      <c r="DM166" s="87" t="str">
        <f t="shared" si="305"/>
        <v>WD</v>
      </c>
      <c r="DN166" s="87" t="str">
        <f t="shared" si="305"/>
        <v>WD</v>
      </c>
      <c r="DO166" s="87" t="str">
        <f t="shared" ca="1" si="305"/>
        <v xml:space="preserve"> </v>
      </c>
      <c r="DP166" s="87" t="str">
        <f t="shared" ca="1" si="305"/>
        <v xml:space="preserve"> </v>
      </c>
      <c r="DQ166" s="87" t="str">
        <f t="shared" ca="1" si="305"/>
        <v xml:space="preserve"> </v>
      </c>
      <c r="DR166" s="87" t="str">
        <f t="shared" ca="1" si="305"/>
        <v xml:space="preserve"> </v>
      </c>
      <c r="DS166" s="87" t="str">
        <f t="shared" ca="1" si="305"/>
        <v xml:space="preserve"> </v>
      </c>
      <c r="DT166" s="87" t="str">
        <f t="shared" si="305"/>
        <v>WD</v>
      </c>
      <c r="DU166" s="87" t="str">
        <f t="shared" si="305"/>
        <v>WD</v>
      </c>
      <c r="DV166" s="87" t="str">
        <f t="shared" ca="1" si="305"/>
        <v xml:space="preserve"> </v>
      </c>
      <c r="DW166" s="87" t="str">
        <f t="shared" ca="1" si="305"/>
        <v xml:space="preserve"> </v>
      </c>
      <c r="DX166" s="87" t="str">
        <f t="shared" ca="1" si="305"/>
        <v xml:space="preserve"> </v>
      </c>
      <c r="DY166" s="87" t="str">
        <f t="shared" ca="1" si="305"/>
        <v xml:space="preserve"> </v>
      </c>
      <c r="DZ166" s="87" t="str">
        <f t="shared" ca="1" si="305"/>
        <v xml:space="preserve"> </v>
      </c>
    </row>
    <row r="167" spans="1:130" s="74" customFormat="1" ht="1.2" customHeight="1" x14ac:dyDescent="0.3">
      <c r="A167" s="96"/>
      <c r="B167" s="96"/>
      <c r="C167" s="96"/>
      <c r="D167" s="97"/>
      <c r="E167" s="97"/>
      <c r="F167" s="97"/>
      <c r="G167" s="98" t="str">
        <f ca="1">IF(AND(G166 = 100%, G168 = 100%), "100%", " ")</f>
        <v xml:space="preserve"> </v>
      </c>
      <c r="H167" s="82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  <c r="DS167" s="87"/>
      <c r="DT167" s="87"/>
      <c r="DU167" s="87"/>
      <c r="DV167" s="87"/>
      <c r="DW167" s="87"/>
      <c r="DX167" s="87"/>
      <c r="DY167" s="87"/>
      <c r="DZ167" s="87"/>
    </row>
    <row r="168" spans="1:130" x14ac:dyDescent="0.3">
      <c r="A168" s="96" t="str">
        <f ca="1">IF(OFFSET(Actions!B1,80,0)  = "","", OFFSET(Actions!B1,80,0) )</f>
        <v/>
      </c>
      <c r="B168" s="96" t="str">
        <f ca="1">IF(OFFSET(Actions!H$1,80,0) = "","", OFFSET(Actions!H$1,80,0))</f>
        <v/>
      </c>
      <c r="C168" s="96" t="str">
        <f ca="1">IF(OFFSET(Actions!C1,80,0)  = "","", OFFSET(Actions!C1,80,0) )</f>
        <v/>
      </c>
      <c r="D168" s="97" t="str">
        <f ca="1">IF(OFFSET(Actions!I$1,80,0) = 0/1/1900,"",IFERROR(DATEVALUE(MID(OFFSET(Actions!I$1,80,0), 5,8 )), OFFSET(Actions!I$1,80,0)))</f>
        <v/>
      </c>
      <c r="E168" s="97" t="str">
        <f ca="1">IF(OFFSET(Actions!J$1,80,0) = 0/1/1900,"",IFERROR(DATEVALUE(MID(OFFSET(Actions!J$1,80,0), 5,8 )), OFFSET(Actions!J$1,80,0)))</f>
        <v/>
      </c>
      <c r="F168" s="97" t="str">
        <f ca="1">IF(OFFSET(Actions!K$1,80,0) = 0/1/1900,"",IFERROR(DATEVALUE(MID(OFFSET(Actions!K$1,80,0), 5,8 )), OFFSET(Actions!K$1,80,0)))</f>
        <v/>
      </c>
      <c r="G168" s="98" t="str">
        <f ca="1">IF(OFFSET(Actions!G1,80,0)  = "","", OFFSET(Actions!G1,80,0) )</f>
        <v/>
      </c>
      <c r="H168" s="82" t="str">
        <f ca="1">IF(OFFSET(Actions!E1,80,0)  = "","", OFFSET(Actions!E1,80,0) )</f>
        <v/>
      </c>
      <c r="I168" s="87" t="str">
        <f t="shared" ref="I168:AN168" ca="1" si="306">IF($C$2=TRUE,IF($F$168="",IF(AND(OR($D$168&lt;=I$8,$D$168&lt;J$8),$E$168&gt;=I$8),$H$168,IF(OR(WEEKDAY(I$8)=1,WEEKDAY(I$8)=7),"WD"," ")),IF(AND(OR($D$168&lt;=I$8,$D$168&lt;J$8),$F$168&gt;=I$8),"C",IF(OR(WEEKDAY(I$8)=1,WEEKDAY(I$8)=7),"WD"," "))),IF(OR(WEEKDAY(I$8)=1,WEEKDAY(I$8)=7),"WD",IF($F$168="",IF(AND(OR($D$168&lt;=I$8,$D$168&lt;J$8),$E$168&gt;=I$8),$H$168," "),IF(AND(OR($D$168&lt;=I$8,$D$168&lt;J$8),$F$168&gt;=I$8),"C"," "))))</f>
        <v xml:space="preserve"> </v>
      </c>
      <c r="J168" s="87" t="str">
        <f t="shared" ca="1" si="306"/>
        <v xml:space="preserve"> </v>
      </c>
      <c r="K168" s="87" t="str">
        <f t="shared" ca="1" si="306"/>
        <v xml:space="preserve"> </v>
      </c>
      <c r="L168" s="87" t="str">
        <f t="shared" si="306"/>
        <v>WD</v>
      </c>
      <c r="M168" s="87" t="str">
        <f t="shared" si="306"/>
        <v>WD</v>
      </c>
      <c r="N168" s="87" t="str">
        <f t="shared" ca="1" si="306"/>
        <v xml:space="preserve"> </v>
      </c>
      <c r="O168" s="87" t="str">
        <f t="shared" ca="1" si="306"/>
        <v xml:space="preserve"> </v>
      </c>
      <c r="P168" s="87" t="str">
        <f t="shared" ca="1" si="306"/>
        <v xml:space="preserve"> </v>
      </c>
      <c r="Q168" s="87" t="str">
        <f t="shared" ca="1" si="306"/>
        <v xml:space="preserve"> </v>
      </c>
      <c r="R168" s="87" t="str">
        <f t="shared" ca="1" si="306"/>
        <v xml:space="preserve"> </v>
      </c>
      <c r="S168" s="87" t="str">
        <f t="shared" si="306"/>
        <v>WD</v>
      </c>
      <c r="T168" s="87" t="str">
        <f t="shared" si="306"/>
        <v>WD</v>
      </c>
      <c r="U168" s="87" t="str">
        <f t="shared" ca="1" si="306"/>
        <v xml:space="preserve"> </v>
      </c>
      <c r="V168" s="87" t="str">
        <f t="shared" ca="1" si="306"/>
        <v xml:space="preserve"> </v>
      </c>
      <c r="W168" s="87" t="str">
        <f t="shared" ca="1" si="306"/>
        <v xml:space="preserve"> </v>
      </c>
      <c r="X168" s="87" t="str">
        <f t="shared" ca="1" si="306"/>
        <v xml:space="preserve"> </v>
      </c>
      <c r="Y168" s="87" t="str">
        <f t="shared" ca="1" si="306"/>
        <v xml:space="preserve"> </v>
      </c>
      <c r="Z168" s="87" t="str">
        <f t="shared" si="306"/>
        <v>WD</v>
      </c>
      <c r="AA168" s="87" t="str">
        <f t="shared" si="306"/>
        <v>WD</v>
      </c>
      <c r="AB168" s="87" t="str">
        <f t="shared" ca="1" si="306"/>
        <v xml:space="preserve"> </v>
      </c>
      <c r="AC168" s="87" t="str">
        <f t="shared" ca="1" si="306"/>
        <v xml:space="preserve"> </v>
      </c>
      <c r="AD168" s="87" t="str">
        <f t="shared" ca="1" si="306"/>
        <v xml:space="preserve"> </v>
      </c>
      <c r="AE168" s="87" t="str">
        <f t="shared" ca="1" si="306"/>
        <v xml:space="preserve"> </v>
      </c>
      <c r="AF168" s="87" t="str">
        <f t="shared" ca="1" si="306"/>
        <v xml:space="preserve"> </v>
      </c>
      <c r="AG168" s="87" t="str">
        <f t="shared" si="306"/>
        <v>WD</v>
      </c>
      <c r="AH168" s="87" t="str">
        <f t="shared" si="306"/>
        <v>WD</v>
      </c>
      <c r="AI168" s="87" t="str">
        <f t="shared" ca="1" si="306"/>
        <v xml:space="preserve"> </v>
      </c>
      <c r="AJ168" s="87" t="str">
        <f t="shared" ca="1" si="306"/>
        <v xml:space="preserve"> </v>
      </c>
      <c r="AK168" s="87" t="str">
        <f t="shared" ca="1" si="306"/>
        <v xml:space="preserve"> </v>
      </c>
      <c r="AL168" s="87" t="str">
        <f t="shared" ca="1" si="306"/>
        <v xml:space="preserve"> </v>
      </c>
      <c r="AM168" s="87" t="str">
        <f t="shared" ca="1" si="306"/>
        <v xml:space="preserve"> </v>
      </c>
      <c r="AN168" s="87" t="str">
        <f t="shared" si="306"/>
        <v>WD</v>
      </c>
      <c r="AO168" s="87" t="str">
        <f t="shared" ref="AO168:BT168" si="307">IF($C$2=TRUE,IF($F$168="",IF(AND(OR($D$168&lt;=AO$8,$D$168&lt;AP$8),$E$168&gt;=AO$8),$H$168,IF(OR(WEEKDAY(AO$8)=1,WEEKDAY(AO$8)=7),"WD"," ")),IF(AND(OR($D$168&lt;=AO$8,$D$168&lt;AP$8),$F$168&gt;=AO$8),"C",IF(OR(WEEKDAY(AO$8)=1,WEEKDAY(AO$8)=7),"WD"," "))),IF(OR(WEEKDAY(AO$8)=1,WEEKDAY(AO$8)=7),"WD",IF($F$168="",IF(AND(OR($D$168&lt;=AO$8,$D$168&lt;AP$8),$E$168&gt;=AO$8),$H$168," "),IF(AND(OR($D$168&lt;=AO$8,$D$168&lt;AP$8),$F$168&gt;=AO$8),"C"," "))))</f>
        <v>WD</v>
      </c>
      <c r="AP168" s="87" t="str">
        <f t="shared" ca="1" si="307"/>
        <v xml:space="preserve"> </v>
      </c>
      <c r="AQ168" s="87" t="str">
        <f t="shared" ca="1" si="307"/>
        <v xml:space="preserve"> </v>
      </c>
      <c r="AR168" s="87" t="str">
        <f t="shared" ca="1" si="307"/>
        <v xml:space="preserve"> </v>
      </c>
      <c r="AS168" s="87" t="str">
        <f t="shared" ca="1" si="307"/>
        <v xml:space="preserve"> </v>
      </c>
      <c r="AT168" s="87" t="str">
        <f t="shared" ca="1" si="307"/>
        <v xml:space="preserve"> </v>
      </c>
      <c r="AU168" s="87" t="str">
        <f t="shared" si="307"/>
        <v>WD</v>
      </c>
      <c r="AV168" s="87" t="str">
        <f t="shared" si="307"/>
        <v>WD</v>
      </c>
      <c r="AW168" s="87" t="str">
        <f t="shared" ca="1" si="307"/>
        <v xml:space="preserve"> </v>
      </c>
      <c r="AX168" s="87" t="str">
        <f t="shared" ca="1" si="307"/>
        <v xml:space="preserve"> </v>
      </c>
      <c r="AY168" s="87" t="str">
        <f t="shared" ca="1" si="307"/>
        <v xml:space="preserve"> </v>
      </c>
      <c r="AZ168" s="87" t="str">
        <f t="shared" ca="1" si="307"/>
        <v xml:space="preserve"> </v>
      </c>
      <c r="BA168" s="87" t="str">
        <f t="shared" ca="1" si="307"/>
        <v xml:space="preserve"> </v>
      </c>
      <c r="BB168" s="87" t="str">
        <f t="shared" si="307"/>
        <v>WD</v>
      </c>
      <c r="BC168" s="87" t="str">
        <f t="shared" si="307"/>
        <v>WD</v>
      </c>
      <c r="BD168" s="87" t="str">
        <f t="shared" ca="1" si="307"/>
        <v xml:space="preserve"> </v>
      </c>
      <c r="BE168" s="87" t="str">
        <f t="shared" ca="1" si="307"/>
        <v xml:space="preserve"> </v>
      </c>
      <c r="BF168" s="87" t="str">
        <f t="shared" ca="1" si="307"/>
        <v xml:space="preserve"> </v>
      </c>
      <c r="BG168" s="87" t="str">
        <f t="shared" ca="1" si="307"/>
        <v xml:space="preserve"> </v>
      </c>
      <c r="BH168" s="87" t="str">
        <f t="shared" ca="1" si="307"/>
        <v xml:space="preserve"> </v>
      </c>
      <c r="BI168" s="87" t="str">
        <f t="shared" si="307"/>
        <v>WD</v>
      </c>
      <c r="BJ168" s="87" t="str">
        <f t="shared" si="307"/>
        <v>WD</v>
      </c>
      <c r="BK168" s="87" t="str">
        <f t="shared" ca="1" si="307"/>
        <v xml:space="preserve"> </v>
      </c>
      <c r="BL168" s="87" t="str">
        <f t="shared" ca="1" si="307"/>
        <v xml:space="preserve"> </v>
      </c>
      <c r="BM168" s="87" t="str">
        <f t="shared" ca="1" si="307"/>
        <v xml:space="preserve"> </v>
      </c>
      <c r="BN168" s="87" t="str">
        <f t="shared" ca="1" si="307"/>
        <v xml:space="preserve"> </v>
      </c>
      <c r="BO168" s="87" t="str">
        <f t="shared" ca="1" si="307"/>
        <v xml:space="preserve"> </v>
      </c>
      <c r="BP168" s="87" t="str">
        <f t="shared" si="307"/>
        <v>WD</v>
      </c>
      <c r="BQ168" s="87" t="str">
        <f t="shared" si="307"/>
        <v>WD</v>
      </c>
      <c r="BR168" s="87" t="str">
        <f t="shared" ca="1" si="307"/>
        <v xml:space="preserve"> </v>
      </c>
      <c r="BS168" s="87" t="str">
        <f t="shared" ca="1" si="307"/>
        <v xml:space="preserve"> </v>
      </c>
      <c r="BT168" s="87" t="str">
        <f t="shared" ca="1" si="307"/>
        <v xml:space="preserve"> </v>
      </c>
      <c r="BU168" s="87" t="str">
        <f t="shared" ref="BU168:CZ168" ca="1" si="308">IF($C$2=TRUE,IF($F$168="",IF(AND(OR($D$168&lt;=BU$8,$D$168&lt;BV$8),$E$168&gt;=BU$8),$H$168,IF(OR(WEEKDAY(BU$8)=1,WEEKDAY(BU$8)=7),"WD"," ")),IF(AND(OR($D$168&lt;=BU$8,$D$168&lt;BV$8),$F$168&gt;=BU$8),"C",IF(OR(WEEKDAY(BU$8)=1,WEEKDAY(BU$8)=7),"WD"," "))),IF(OR(WEEKDAY(BU$8)=1,WEEKDAY(BU$8)=7),"WD",IF($F$168="",IF(AND(OR($D$168&lt;=BU$8,$D$168&lt;BV$8),$E$168&gt;=BU$8),$H$168," "),IF(AND(OR($D$168&lt;=BU$8,$D$168&lt;BV$8),$F$168&gt;=BU$8),"C"," "))))</f>
        <v xml:space="preserve"> </v>
      </c>
      <c r="BV168" s="87" t="str">
        <f t="shared" ca="1" si="308"/>
        <v xml:space="preserve"> </v>
      </c>
      <c r="BW168" s="87" t="str">
        <f t="shared" si="308"/>
        <v>WD</v>
      </c>
      <c r="BX168" s="87" t="str">
        <f t="shared" si="308"/>
        <v>WD</v>
      </c>
      <c r="BY168" s="87" t="str">
        <f t="shared" ca="1" si="308"/>
        <v xml:space="preserve"> </v>
      </c>
      <c r="BZ168" s="87" t="str">
        <f t="shared" ca="1" si="308"/>
        <v xml:space="preserve"> </v>
      </c>
      <c r="CA168" s="87" t="str">
        <f t="shared" ca="1" si="308"/>
        <v xml:space="preserve"> </v>
      </c>
      <c r="CB168" s="87" t="str">
        <f t="shared" ca="1" si="308"/>
        <v xml:space="preserve"> </v>
      </c>
      <c r="CC168" s="87" t="str">
        <f t="shared" ca="1" si="308"/>
        <v xml:space="preserve"> </v>
      </c>
      <c r="CD168" s="87" t="str">
        <f t="shared" si="308"/>
        <v>WD</v>
      </c>
      <c r="CE168" s="87" t="str">
        <f t="shared" si="308"/>
        <v>WD</v>
      </c>
      <c r="CF168" s="87" t="str">
        <f t="shared" ca="1" si="308"/>
        <v xml:space="preserve"> </v>
      </c>
      <c r="CG168" s="87" t="str">
        <f t="shared" ca="1" si="308"/>
        <v xml:space="preserve"> </v>
      </c>
      <c r="CH168" s="87" t="str">
        <f t="shared" ca="1" si="308"/>
        <v xml:space="preserve"> </v>
      </c>
      <c r="CI168" s="87" t="str">
        <f t="shared" ca="1" si="308"/>
        <v xml:space="preserve"> </v>
      </c>
      <c r="CJ168" s="87" t="str">
        <f t="shared" ca="1" si="308"/>
        <v xml:space="preserve"> </v>
      </c>
      <c r="CK168" s="87" t="str">
        <f t="shared" si="308"/>
        <v>WD</v>
      </c>
      <c r="CL168" s="87" t="str">
        <f t="shared" si="308"/>
        <v>WD</v>
      </c>
      <c r="CM168" s="87" t="str">
        <f t="shared" ca="1" si="308"/>
        <v xml:space="preserve"> </v>
      </c>
      <c r="CN168" s="87" t="str">
        <f t="shared" ca="1" si="308"/>
        <v xml:space="preserve"> </v>
      </c>
      <c r="CO168" s="87" t="str">
        <f t="shared" ca="1" si="308"/>
        <v xml:space="preserve"> </v>
      </c>
      <c r="CP168" s="87" t="str">
        <f t="shared" ca="1" si="308"/>
        <v xml:space="preserve"> </v>
      </c>
      <c r="CQ168" s="87" t="str">
        <f t="shared" ca="1" si="308"/>
        <v xml:space="preserve"> </v>
      </c>
      <c r="CR168" s="87" t="str">
        <f t="shared" si="308"/>
        <v>WD</v>
      </c>
      <c r="CS168" s="87" t="str">
        <f t="shared" si="308"/>
        <v>WD</v>
      </c>
      <c r="CT168" s="87" t="str">
        <f t="shared" ca="1" si="308"/>
        <v xml:space="preserve"> </v>
      </c>
      <c r="CU168" s="87" t="str">
        <f t="shared" ca="1" si="308"/>
        <v xml:space="preserve"> </v>
      </c>
      <c r="CV168" s="87" t="str">
        <f t="shared" ca="1" si="308"/>
        <v xml:space="preserve"> </v>
      </c>
      <c r="CW168" s="87" t="str">
        <f t="shared" ca="1" si="308"/>
        <v xml:space="preserve"> </v>
      </c>
      <c r="CX168" s="87" t="str">
        <f t="shared" ca="1" si="308"/>
        <v xml:space="preserve"> </v>
      </c>
      <c r="CY168" s="87" t="str">
        <f t="shared" si="308"/>
        <v>WD</v>
      </c>
      <c r="CZ168" s="87" t="str">
        <f t="shared" si="308"/>
        <v>WD</v>
      </c>
      <c r="DA168" s="87" t="str">
        <f t="shared" ref="DA168:DZ168" ca="1" si="309">IF($C$2=TRUE,IF($F$168="",IF(AND(OR($D$168&lt;=DA$8,$D$168&lt;DB$8),$E$168&gt;=DA$8),$H$168,IF(OR(WEEKDAY(DA$8)=1,WEEKDAY(DA$8)=7),"WD"," ")),IF(AND(OR($D$168&lt;=DA$8,$D$168&lt;DB$8),$F$168&gt;=DA$8),"C",IF(OR(WEEKDAY(DA$8)=1,WEEKDAY(DA$8)=7),"WD"," "))),IF(OR(WEEKDAY(DA$8)=1,WEEKDAY(DA$8)=7),"WD",IF($F$168="",IF(AND(OR($D$168&lt;=DA$8,$D$168&lt;DB$8),$E$168&gt;=DA$8),$H$168," "),IF(AND(OR($D$168&lt;=DA$8,$D$168&lt;DB$8),$F$168&gt;=DA$8),"C"," "))))</f>
        <v xml:space="preserve"> </v>
      </c>
      <c r="DB168" s="87" t="str">
        <f t="shared" ca="1" si="309"/>
        <v xml:space="preserve"> </v>
      </c>
      <c r="DC168" s="87" t="str">
        <f t="shared" ca="1" si="309"/>
        <v xml:space="preserve"> </v>
      </c>
      <c r="DD168" s="87" t="str">
        <f t="shared" ca="1" si="309"/>
        <v xml:space="preserve"> </v>
      </c>
      <c r="DE168" s="87" t="str">
        <f t="shared" ca="1" si="309"/>
        <v xml:space="preserve"> </v>
      </c>
      <c r="DF168" s="87" t="str">
        <f t="shared" si="309"/>
        <v>WD</v>
      </c>
      <c r="DG168" s="87" t="str">
        <f t="shared" si="309"/>
        <v>WD</v>
      </c>
      <c r="DH168" s="87" t="str">
        <f t="shared" ca="1" si="309"/>
        <v xml:space="preserve"> </v>
      </c>
      <c r="DI168" s="87" t="str">
        <f t="shared" ca="1" si="309"/>
        <v xml:space="preserve"> </v>
      </c>
      <c r="DJ168" s="87" t="str">
        <f t="shared" ca="1" si="309"/>
        <v xml:space="preserve"> </v>
      </c>
      <c r="DK168" s="87" t="str">
        <f t="shared" ca="1" si="309"/>
        <v xml:space="preserve"> </v>
      </c>
      <c r="DL168" s="87" t="str">
        <f t="shared" ca="1" si="309"/>
        <v xml:space="preserve"> </v>
      </c>
      <c r="DM168" s="87" t="str">
        <f t="shared" si="309"/>
        <v>WD</v>
      </c>
      <c r="DN168" s="87" t="str">
        <f t="shared" si="309"/>
        <v>WD</v>
      </c>
      <c r="DO168" s="87" t="str">
        <f t="shared" ca="1" si="309"/>
        <v xml:space="preserve"> </v>
      </c>
      <c r="DP168" s="87" t="str">
        <f t="shared" ca="1" si="309"/>
        <v xml:space="preserve"> </v>
      </c>
      <c r="DQ168" s="87" t="str">
        <f t="shared" ca="1" si="309"/>
        <v xml:space="preserve"> </v>
      </c>
      <c r="DR168" s="87" t="str">
        <f t="shared" ca="1" si="309"/>
        <v xml:space="preserve"> </v>
      </c>
      <c r="DS168" s="87" t="str">
        <f t="shared" ca="1" si="309"/>
        <v xml:space="preserve"> </v>
      </c>
      <c r="DT168" s="87" t="str">
        <f t="shared" si="309"/>
        <v>WD</v>
      </c>
      <c r="DU168" s="87" t="str">
        <f t="shared" si="309"/>
        <v>WD</v>
      </c>
      <c r="DV168" s="87" t="str">
        <f t="shared" ca="1" si="309"/>
        <v xml:space="preserve"> </v>
      </c>
      <c r="DW168" s="87" t="str">
        <f t="shared" ca="1" si="309"/>
        <v xml:space="preserve"> </v>
      </c>
      <c r="DX168" s="87" t="str">
        <f t="shared" ca="1" si="309"/>
        <v xml:space="preserve"> </v>
      </c>
      <c r="DY168" s="87" t="str">
        <f t="shared" ca="1" si="309"/>
        <v xml:space="preserve"> </v>
      </c>
      <c r="DZ168" s="87" t="str">
        <f t="shared" ca="1" si="309"/>
        <v xml:space="preserve"> </v>
      </c>
    </row>
    <row r="169" spans="1:130" s="74" customFormat="1" ht="1.2" customHeight="1" x14ac:dyDescent="0.3">
      <c r="A169" s="96"/>
      <c r="B169" s="96"/>
      <c r="C169" s="96"/>
      <c r="D169" s="97"/>
      <c r="E169" s="97"/>
      <c r="F169" s="97"/>
      <c r="G169" s="98" t="str">
        <f ca="1">IF(AND(G168 = 100%, G170 = 100%), "100%", " ")</f>
        <v xml:space="preserve"> </v>
      </c>
      <c r="H169" s="82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87"/>
      <c r="DO169" s="87"/>
      <c r="DP169" s="87"/>
      <c r="DQ169" s="87"/>
      <c r="DR169" s="87"/>
      <c r="DS169" s="87"/>
      <c r="DT169" s="87"/>
      <c r="DU169" s="87"/>
      <c r="DV169" s="87"/>
      <c r="DW169" s="87"/>
      <c r="DX169" s="87"/>
      <c r="DY169" s="87"/>
      <c r="DZ169" s="87"/>
    </row>
    <row r="170" spans="1:130" x14ac:dyDescent="0.3">
      <c r="A170" s="96" t="str">
        <f ca="1">IF(OFFSET(Actions!B1,81,0)  = "","", OFFSET(Actions!B1,81,0) )</f>
        <v/>
      </c>
      <c r="B170" s="96" t="str">
        <f ca="1">IF(OFFSET(Actions!H$1,81,0) = "","", OFFSET(Actions!H$1,81,0))</f>
        <v/>
      </c>
      <c r="C170" s="96" t="str">
        <f ca="1">IF(OFFSET(Actions!C1,81,0)  = "","", OFFSET(Actions!C1,81,0) )</f>
        <v/>
      </c>
      <c r="D170" s="97" t="str">
        <f ca="1">IF(OFFSET(Actions!I$1,81,0) = 0/1/1900,"",IFERROR(DATEVALUE(MID(OFFSET(Actions!I$1,81,0), 5,8 )), OFFSET(Actions!I$1,81,0)))</f>
        <v/>
      </c>
      <c r="E170" s="97" t="str">
        <f ca="1">IF(OFFSET(Actions!J$1,81,0) = 0/1/1900,"",IFERROR(DATEVALUE(MID(OFFSET(Actions!J$1,81,0), 5,8 )), OFFSET(Actions!J$1,81,0)))</f>
        <v/>
      </c>
      <c r="F170" s="97" t="str">
        <f ca="1">IF(OFFSET(Actions!K$1,81,0) = 0/1/1900,"",IFERROR(DATEVALUE(MID(OFFSET(Actions!K$1,81,0), 5,8 )), OFFSET(Actions!K$1,81,0)))</f>
        <v/>
      </c>
      <c r="G170" s="98" t="str">
        <f ca="1">IF(OFFSET(Actions!G1,81,0)  = "","", OFFSET(Actions!G1,81,0) )</f>
        <v/>
      </c>
      <c r="H170" s="82" t="str">
        <f ca="1">IF(OFFSET(Actions!E1,81,0)  = "","", OFFSET(Actions!E1,81,0) )</f>
        <v/>
      </c>
      <c r="I170" s="87" t="str">
        <f t="shared" ref="I170:AN170" ca="1" si="310">IF($C$2=TRUE,IF($F$170="",IF(AND(OR($D$170&lt;=I$8,$D$170&lt;J$8),$E$170&gt;=I$8),$H$170,IF(OR(WEEKDAY(I$8)=1,WEEKDAY(I$8)=7),"WD"," ")),IF(AND(OR($D$170&lt;=I$8,$D$170&lt;J$8),$F$170&gt;=I$8),"C",IF(OR(WEEKDAY(I$8)=1,WEEKDAY(I$8)=7),"WD"," "))),IF(OR(WEEKDAY(I$8)=1,WEEKDAY(I$8)=7),"WD",IF($F$170="",IF(AND(OR($D$170&lt;=I$8,$D$170&lt;J$8),$E$170&gt;=I$8),$H$170," "),IF(AND(OR($D$170&lt;=I$8,$D$170&lt;J$8),$F$170&gt;=I$8),"C"," "))))</f>
        <v xml:space="preserve"> </v>
      </c>
      <c r="J170" s="87" t="str">
        <f t="shared" ca="1" si="310"/>
        <v xml:space="preserve"> </v>
      </c>
      <c r="K170" s="87" t="str">
        <f t="shared" ca="1" si="310"/>
        <v xml:space="preserve"> </v>
      </c>
      <c r="L170" s="87" t="str">
        <f t="shared" si="310"/>
        <v>WD</v>
      </c>
      <c r="M170" s="87" t="str">
        <f t="shared" si="310"/>
        <v>WD</v>
      </c>
      <c r="N170" s="87" t="str">
        <f t="shared" ca="1" si="310"/>
        <v xml:space="preserve"> </v>
      </c>
      <c r="O170" s="87" t="str">
        <f t="shared" ca="1" si="310"/>
        <v xml:space="preserve"> </v>
      </c>
      <c r="P170" s="87" t="str">
        <f t="shared" ca="1" si="310"/>
        <v xml:space="preserve"> </v>
      </c>
      <c r="Q170" s="87" t="str">
        <f t="shared" ca="1" si="310"/>
        <v xml:space="preserve"> </v>
      </c>
      <c r="R170" s="87" t="str">
        <f t="shared" ca="1" si="310"/>
        <v xml:space="preserve"> </v>
      </c>
      <c r="S170" s="87" t="str">
        <f t="shared" si="310"/>
        <v>WD</v>
      </c>
      <c r="T170" s="87" t="str">
        <f t="shared" si="310"/>
        <v>WD</v>
      </c>
      <c r="U170" s="87" t="str">
        <f t="shared" ca="1" si="310"/>
        <v xml:space="preserve"> </v>
      </c>
      <c r="V170" s="87" t="str">
        <f t="shared" ca="1" si="310"/>
        <v xml:space="preserve"> </v>
      </c>
      <c r="W170" s="87" t="str">
        <f t="shared" ca="1" si="310"/>
        <v xml:space="preserve"> </v>
      </c>
      <c r="X170" s="87" t="str">
        <f t="shared" ca="1" si="310"/>
        <v xml:space="preserve"> </v>
      </c>
      <c r="Y170" s="87" t="str">
        <f t="shared" ca="1" si="310"/>
        <v xml:space="preserve"> </v>
      </c>
      <c r="Z170" s="87" t="str">
        <f t="shared" si="310"/>
        <v>WD</v>
      </c>
      <c r="AA170" s="87" t="str">
        <f t="shared" si="310"/>
        <v>WD</v>
      </c>
      <c r="AB170" s="87" t="str">
        <f t="shared" ca="1" si="310"/>
        <v xml:space="preserve"> </v>
      </c>
      <c r="AC170" s="87" t="str">
        <f t="shared" ca="1" si="310"/>
        <v xml:space="preserve"> </v>
      </c>
      <c r="AD170" s="87" t="str">
        <f t="shared" ca="1" si="310"/>
        <v xml:space="preserve"> </v>
      </c>
      <c r="AE170" s="87" t="str">
        <f t="shared" ca="1" si="310"/>
        <v xml:space="preserve"> </v>
      </c>
      <c r="AF170" s="87" t="str">
        <f t="shared" ca="1" si="310"/>
        <v xml:space="preserve"> </v>
      </c>
      <c r="AG170" s="87" t="str">
        <f t="shared" si="310"/>
        <v>WD</v>
      </c>
      <c r="AH170" s="87" t="str">
        <f t="shared" si="310"/>
        <v>WD</v>
      </c>
      <c r="AI170" s="87" t="str">
        <f t="shared" ca="1" si="310"/>
        <v xml:space="preserve"> </v>
      </c>
      <c r="AJ170" s="87" t="str">
        <f t="shared" ca="1" si="310"/>
        <v xml:space="preserve"> </v>
      </c>
      <c r="AK170" s="87" t="str">
        <f t="shared" ca="1" si="310"/>
        <v xml:space="preserve"> </v>
      </c>
      <c r="AL170" s="87" t="str">
        <f t="shared" ca="1" si="310"/>
        <v xml:space="preserve"> </v>
      </c>
      <c r="AM170" s="87" t="str">
        <f t="shared" ca="1" si="310"/>
        <v xml:space="preserve"> </v>
      </c>
      <c r="AN170" s="87" t="str">
        <f t="shared" si="310"/>
        <v>WD</v>
      </c>
      <c r="AO170" s="87" t="str">
        <f t="shared" ref="AO170:BT170" si="311">IF($C$2=TRUE,IF($F$170="",IF(AND(OR($D$170&lt;=AO$8,$D$170&lt;AP$8),$E$170&gt;=AO$8),$H$170,IF(OR(WEEKDAY(AO$8)=1,WEEKDAY(AO$8)=7),"WD"," ")),IF(AND(OR($D$170&lt;=AO$8,$D$170&lt;AP$8),$F$170&gt;=AO$8),"C",IF(OR(WEEKDAY(AO$8)=1,WEEKDAY(AO$8)=7),"WD"," "))),IF(OR(WEEKDAY(AO$8)=1,WEEKDAY(AO$8)=7),"WD",IF($F$170="",IF(AND(OR($D$170&lt;=AO$8,$D$170&lt;AP$8),$E$170&gt;=AO$8),$H$170," "),IF(AND(OR($D$170&lt;=AO$8,$D$170&lt;AP$8),$F$170&gt;=AO$8),"C"," "))))</f>
        <v>WD</v>
      </c>
      <c r="AP170" s="87" t="str">
        <f t="shared" ca="1" si="311"/>
        <v xml:space="preserve"> </v>
      </c>
      <c r="AQ170" s="87" t="str">
        <f t="shared" ca="1" si="311"/>
        <v xml:space="preserve"> </v>
      </c>
      <c r="AR170" s="87" t="str">
        <f t="shared" ca="1" si="311"/>
        <v xml:space="preserve"> </v>
      </c>
      <c r="AS170" s="87" t="str">
        <f t="shared" ca="1" si="311"/>
        <v xml:space="preserve"> </v>
      </c>
      <c r="AT170" s="87" t="str">
        <f t="shared" ca="1" si="311"/>
        <v xml:space="preserve"> </v>
      </c>
      <c r="AU170" s="87" t="str">
        <f t="shared" si="311"/>
        <v>WD</v>
      </c>
      <c r="AV170" s="87" t="str">
        <f t="shared" si="311"/>
        <v>WD</v>
      </c>
      <c r="AW170" s="87" t="str">
        <f t="shared" ca="1" si="311"/>
        <v xml:space="preserve"> </v>
      </c>
      <c r="AX170" s="87" t="str">
        <f t="shared" ca="1" si="311"/>
        <v xml:space="preserve"> </v>
      </c>
      <c r="AY170" s="87" t="str">
        <f t="shared" ca="1" si="311"/>
        <v xml:space="preserve"> </v>
      </c>
      <c r="AZ170" s="87" t="str">
        <f t="shared" ca="1" si="311"/>
        <v xml:space="preserve"> </v>
      </c>
      <c r="BA170" s="87" t="str">
        <f t="shared" ca="1" si="311"/>
        <v xml:space="preserve"> </v>
      </c>
      <c r="BB170" s="87" t="str">
        <f t="shared" si="311"/>
        <v>WD</v>
      </c>
      <c r="BC170" s="87" t="str">
        <f t="shared" si="311"/>
        <v>WD</v>
      </c>
      <c r="BD170" s="87" t="str">
        <f t="shared" ca="1" si="311"/>
        <v xml:space="preserve"> </v>
      </c>
      <c r="BE170" s="87" t="str">
        <f t="shared" ca="1" si="311"/>
        <v xml:space="preserve"> </v>
      </c>
      <c r="BF170" s="87" t="str">
        <f t="shared" ca="1" si="311"/>
        <v xml:space="preserve"> </v>
      </c>
      <c r="BG170" s="87" t="str">
        <f t="shared" ca="1" si="311"/>
        <v xml:space="preserve"> </v>
      </c>
      <c r="BH170" s="87" t="str">
        <f t="shared" ca="1" si="311"/>
        <v xml:space="preserve"> </v>
      </c>
      <c r="BI170" s="87" t="str">
        <f t="shared" si="311"/>
        <v>WD</v>
      </c>
      <c r="BJ170" s="87" t="str">
        <f t="shared" si="311"/>
        <v>WD</v>
      </c>
      <c r="BK170" s="87" t="str">
        <f t="shared" ca="1" si="311"/>
        <v xml:space="preserve"> </v>
      </c>
      <c r="BL170" s="87" t="str">
        <f t="shared" ca="1" si="311"/>
        <v xml:space="preserve"> </v>
      </c>
      <c r="BM170" s="87" t="str">
        <f t="shared" ca="1" si="311"/>
        <v xml:space="preserve"> </v>
      </c>
      <c r="BN170" s="87" t="str">
        <f t="shared" ca="1" si="311"/>
        <v xml:space="preserve"> </v>
      </c>
      <c r="BO170" s="87" t="str">
        <f t="shared" ca="1" si="311"/>
        <v xml:space="preserve"> </v>
      </c>
      <c r="BP170" s="87" t="str">
        <f t="shared" si="311"/>
        <v>WD</v>
      </c>
      <c r="BQ170" s="87" t="str">
        <f t="shared" si="311"/>
        <v>WD</v>
      </c>
      <c r="BR170" s="87" t="str">
        <f t="shared" ca="1" si="311"/>
        <v xml:space="preserve"> </v>
      </c>
      <c r="BS170" s="87" t="str">
        <f t="shared" ca="1" si="311"/>
        <v xml:space="preserve"> </v>
      </c>
      <c r="BT170" s="87" t="str">
        <f t="shared" ca="1" si="311"/>
        <v xml:space="preserve"> </v>
      </c>
      <c r="BU170" s="87" t="str">
        <f t="shared" ref="BU170:CZ170" ca="1" si="312">IF($C$2=TRUE,IF($F$170="",IF(AND(OR($D$170&lt;=BU$8,$D$170&lt;BV$8),$E$170&gt;=BU$8),$H$170,IF(OR(WEEKDAY(BU$8)=1,WEEKDAY(BU$8)=7),"WD"," ")),IF(AND(OR($D$170&lt;=BU$8,$D$170&lt;BV$8),$F$170&gt;=BU$8),"C",IF(OR(WEEKDAY(BU$8)=1,WEEKDAY(BU$8)=7),"WD"," "))),IF(OR(WEEKDAY(BU$8)=1,WEEKDAY(BU$8)=7),"WD",IF($F$170="",IF(AND(OR($D$170&lt;=BU$8,$D$170&lt;BV$8),$E$170&gt;=BU$8),$H$170," "),IF(AND(OR($D$170&lt;=BU$8,$D$170&lt;BV$8),$F$170&gt;=BU$8),"C"," "))))</f>
        <v xml:space="preserve"> </v>
      </c>
      <c r="BV170" s="87" t="str">
        <f t="shared" ca="1" si="312"/>
        <v xml:space="preserve"> </v>
      </c>
      <c r="BW170" s="87" t="str">
        <f t="shared" si="312"/>
        <v>WD</v>
      </c>
      <c r="BX170" s="87" t="str">
        <f t="shared" si="312"/>
        <v>WD</v>
      </c>
      <c r="BY170" s="87" t="str">
        <f t="shared" ca="1" si="312"/>
        <v xml:space="preserve"> </v>
      </c>
      <c r="BZ170" s="87" t="str">
        <f t="shared" ca="1" si="312"/>
        <v xml:space="preserve"> </v>
      </c>
      <c r="CA170" s="87" t="str">
        <f t="shared" ca="1" si="312"/>
        <v xml:space="preserve"> </v>
      </c>
      <c r="CB170" s="87" t="str">
        <f t="shared" ca="1" si="312"/>
        <v xml:space="preserve"> </v>
      </c>
      <c r="CC170" s="87" t="str">
        <f t="shared" ca="1" si="312"/>
        <v xml:space="preserve"> </v>
      </c>
      <c r="CD170" s="87" t="str">
        <f t="shared" si="312"/>
        <v>WD</v>
      </c>
      <c r="CE170" s="87" t="str">
        <f t="shared" si="312"/>
        <v>WD</v>
      </c>
      <c r="CF170" s="87" t="str">
        <f t="shared" ca="1" si="312"/>
        <v xml:space="preserve"> </v>
      </c>
      <c r="CG170" s="87" t="str">
        <f t="shared" ca="1" si="312"/>
        <v xml:space="preserve"> </v>
      </c>
      <c r="CH170" s="87" t="str">
        <f t="shared" ca="1" si="312"/>
        <v xml:space="preserve"> </v>
      </c>
      <c r="CI170" s="87" t="str">
        <f t="shared" ca="1" si="312"/>
        <v xml:space="preserve"> </v>
      </c>
      <c r="CJ170" s="87" t="str">
        <f t="shared" ca="1" si="312"/>
        <v xml:space="preserve"> </v>
      </c>
      <c r="CK170" s="87" t="str">
        <f t="shared" si="312"/>
        <v>WD</v>
      </c>
      <c r="CL170" s="87" t="str">
        <f t="shared" si="312"/>
        <v>WD</v>
      </c>
      <c r="CM170" s="87" t="str">
        <f t="shared" ca="1" si="312"/>
        <v xml:space="preserve"> </v>
      </c>
      <c r="CN170" s="87" t="str">
        <f t="shared" ca="1" si="312"/>
        <v xml:space="preserve"> </v>
      </c>
      <c r="CO170" s="87" t="str">
        <f t="shared" ca="1" si="312"/>
        <v xml:space="preserve"> </v>
      </c>
      <c r="CP170" s="87" t="str">
        <f t="shared" ca="1" si="312"/>
        <v xml:space="preserve"> </v>
      </c>
      <c r="CQ170" s="87" t="str">
        <f t="shared" ca="1" si="312"/>
        <v xml:space="preserve"> </v>
      </c>
      <c r="CR170" s="87" t="str">
        <f t="shared" si="312"/>
        <v>WD</v>
      </c>
      <c r="CS170" s="87" t="str">
        <f t="shared" si="312"/>
        <v>WD</v>
      </c>
      <c r="CT170" s="87" t="str">
        <f t="shared" ca="1" si="312"/>
        <v xml:space="preserve"> </v>
      </c>
      <c r="CU170" s="87" t="str">
        <f t="shared" ca="1" si="312"/>
        <v xml:space="preserve"> </v>
      </c>
      <c r="CV170" s="87" t="str">
        <f t="shared" ca="1" si="312"/>
        <v xml:space="preserve"> </v>
      </c>
      <c r="CW170" s="87" t="str">
        <f t="shared" ca="1" si="312"/>
        <v xml:space="preserve"> </v>
      </c>
      <c r="CX170" s="87" t="str">
        <f t="shared" ca="1" si="312"/>
        <v xml:space="preserve"> </v>
      </c>
      <c r="CY170" s="87" t="str">
        <f t="shared" si="312"/>
        <v>WD</v>
      </c>
      <c r="CZ170" s="87" t="str">
        <f t="shared" si="312"/>
        <v>WD</v>
      </c>
      <c r="DA170" s="87" t="str">
        <f t="shared" ref="DA170:DZ170" ca="1" si="313">IF($C$2=TRUE,IF($F$170="",IF(AND(OR($D$170&lt;=DA$8,$D$170&lt;DB$8),$E$170&gt;=DA$8),$H$170,IF(OR(WEEKDAY(DA$8)=1,WEEKDAY(DA$8)=7),"WD"," ")),IF(AND(OR($D$170&lt;=DA$8,$D$170&lt;DB$8),$F$170&gt;=DA$8),"C",IF(OR(WEEKDAY(DA$8)=1,WEEKDAY(DA$8)=7),"WD"," "))),IF(OR(WEEKDAY(DA$8)=1,WEEKDAY(DA$8)=7),"WD",IF($F$170="",IF(AND(OR($D$170&lt;=DA$8,$D$170&lt;DB$8),$E$170&gt;=DA$8),$H$170," "),IF(AND(OR($D$170&lt;=DA$8,$D$170&lt;DB$8),$F$170&gt;=DA$8),"C"," "))))</f>
        <v xml:space="preserve"> </v>
      </c>
      <c r="DB170" s="87" t="str">
        <f t="shared" ca="1" si="313"/>
        <v xml:space="preserve"> </v>
      </c>
      <c r="DC170" s="87" t="str">
        <f t="shared" ca="1" si="313"/>
        <v xml:space="preserve"> </v>
      </c>
      <c r="DD170" s="87" t="str">
        <f t="shared" ca="1" si="313"/>
        <v xml:space="preserve"> </v>
      </c>
      <c r="DE170" s="87" t="str">
        <f t="shared" ca="1" si="313"/>
        <v xml:space="preserve"> </v>
      </c>
      <c r="DF170" s="87" t="str">
        <f t="shared" si="313"/>
        <v>WD</v>
      </c>
      <c r="DG170" s="87" t="str">
        <f t="shared" si="313"/>
        <v>WD</v>
      </c>
      <c r="DH170" s="87" t="str">
        <f t="shared" ca="1" si="313"/>
        <v xml:space="preserve"> </v>
      </c>
      <c r="DI170" s="87" t="str">
        <f t="shared" ca="1" si="313"/>
        <v xml:space="preserve"> </v>
      </c>
      <c r="DJ170" s="87" t="str">
        <f t="shared" ca="1" si="313"/>
        <v xml:space="preserve"> </v>
      </c>
      <c r="DK170" s="87" t="str">
        <f t="shared" ca="1" si="313"/>
        <v xml:space="preserve"> </v>
      </c>
      <c r="DL170" s="87" t="str">
        <f t="shared" ca="1" si="313"/>
        <v xml:space="preserve"> </v>
      </c>
      <c r="DM170" s="87" t="str">
        <f t="shared" si="313"/>
        <v>WD</v>
      </c>
      <c r="DN170" s="87" t="str">
        <f t="shared" si="313"/>
        <v>WD</v>
      </c>
      <c r="DO170" s="87" t="str">
        <f t="shared" ca="1" si="313"/>
        <v xml:space="preserve"> </v>
      </c>
      <c r="DP170" s="87" t="str">
        <f t="shared" ca="1" si="313"/>
        <v xml:space="preserve"> </v>
      </c>
      <c r="DQ170" s="87" t="str">
        <f t="shared" ca="1" si="313"/>
        <v xml:space="preserve"> </v>
      </c>
      <c r="DR170" s="87" t="str">
        <f t="shared" ca="1" si="313"/>
        <v xml:space="preserve"> </v>
      </c>
      <c r="DS170" s="87" t="str">
        <f t="shared" ca="1" si="313"/>
        <v xml:space="preserve"> </v>
      </c>
      <c r="DT170" s="87" t="str">
        <f t="shared" si="313"/>
        <v>WD</v>
      </c>
      <c r="DU170" s="87" t="str">
        <f t="shared" si="313"/>
        <v>WD</v>
      </c>
      <c r="DV170" s="87" t="str">
        <f t="shared" ca="1" si="313"/>
        <v xml:space="preserve"> </v>
      </c>
      <c r="DW170" s="87" t="str">
        <f t="shared" ca="1" si="313"/>
        <v xml:space="preserve"> </v>
      </c>
      <c r="DX170" s="87" t="str">
        <f t="shared" ca="1" si="313"/>
        <v xml:space="preserve"> </v>
      </c>
      <c r="DY170" s="87" t="str">
        <f t="shared" ca="1" si="313"/>
        <v xml:space="preserve"> </v>
      </c>
      <c r="DZ170" s="87" t="str">
        <f t="shared" ca="1" si="313"/>
        <v xml:space="preserve"> </v>
      </c>
    </row>
    <row r="171" spans="1:130" s="74" customFormat="1" ht="1.2" customHeight="1" x14ac:dyDescent="0.3">
      <c r="A171" s="96"/>
      <c r="B171" s="96"/>
      <c r="C171" s="96"/>
      <c r="D171" s="97"/>
      <c r="E171" s="97"/>
      <c r="F171" s="97"/>
      <c r="G171" s="98" t="str">
        <f ca="1">IF(AND(G170 = 100%, G172 = 100%), "100%", " ")</f>
        <v xml:space="preserve"> </v>
      </c>
      <c r="H171" s="82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  <c r="DH171" s="87"/>
      <c r="DI171" s="87"/>
      <c r="DJ171" s="87"/>
      <c r="DK171" s="87"/>
      <c r="DL171" s="87"/>
      <c r="DM171" s="87"/>
      <c r="DN171" s="87"/>
      <c r="DO171" s="87"/>
      <c r="DP171" s="87"/>
      <c r="DQ171" s="87"/>
      <c r="DR171" s="87"/>
      <c r="DS171" s="87"/>
      <c r="DT171" s="87"/>
      <c r="DU171" s="87"/>
      <c r="DV171" s="87"/>
      <c r="DW171" s="87"/>
      <c r="DX171" s="87"/>
      <c r="DY171" s="87"/>
      <c r="DZ171" s="87"/>
    </row>
    <row r="172" spans="1:130" x14ac:dyDescent="0.3">
      <c r="A172" s="96" t="str">
        <f ca="1">IF(OFFSET(Actions!B1,82,0)  = "","", OFFSET(Actions!B1,82,0) )</f>
        <v/>
      </c>
      <c r="B172" s="96" t="str">
        <f ca="1">IF(OFFSET(Actions!H$1,82,0) = "","", OFFSET(Actions!H$1,82,0))</f>
        <v/>
      </c>
      <c r="C172" s="96" t="str">
        <f ca="1">IF(OFFSET(Actions!C1,82,0)  = "","", OFFSET(Actions!C1,82,0) )</f>
        <v/>
      </c>
      <c r="D172" s="97" t="str">
        <f ca="1">IF(OFFSET(Actions!I$1,82,0) = 0/1/1900,"",IFERROR(DATEVALUE(MID(OFFSET(Actions!I$1,82,0), 5,8 )), OFFSET(Actions!I$1,82,0)))</f>
        <v/>
      </c>
      <c r="E172" s="97" t="str">
        <f ca="1">IF(OFFSET(Actions!J$1,82,0) = 0/1/1900,"",IFERROR(DATEVALUE(MID(OFFSET(Actions!J$1,82,0), 5,8 )), OFFSET(Actions!J$1,82,0)))</f>
        <v/>
      </c>
      <c r="F172" s="97" t="str">
        <f ca="1">IF(OFFSET(Actions!K$1,82,0) = 0/1/1900,"",IFERROR(DATEVALUE(MID(OFFSET(Actions!K$1,82,0), 5,8 )), OFFSET(Actions!K$1,82,0)))</f>
        <v/>
      </c>
      <c r="G172" s="98" t="str">
        <f ca="1">IF(OFFSET(Actions!G1,82,0)  = "","", OFFSET(Actions!G1,82,0) )</f>
        <v/>
      </c>
      <c r="H172" s="82" t="str">
        <f ca="1">IF(OFFSET(Actions!E1,82,0)  = "","", OFFSET(Actions!E1,82,0) )</f>
        <v/>
      </c>
      <c r="I172" s="87" t="str">
        <f t="shared" ref="I172:AN172" ca="1" si="314">IF($C$2=TRUE,IF($F$172="",IF(AND(OR($D$172&lt;=I$8,$D$172&lt;J$8),$E$172&gt;=I$8),$H$172,IF(OR(WEEKDAY(I$8)=1,WEEKDAY(I$8)=7),"WD"," ")),IF(AND(OR($D$172&lt;=I$8,$D$172&lt;J$8),$F$172&gt;=I$8),"C",IF(OR(WEEKDAY(I$8)=1,WEEKDAY(I$8)=7),"WD"," "))),IF(OR(WEEKDAY(I$8)=1,WEEKDAY(I$8)=7),"WD",IF($F$172="",IF(AND(OR($D$172&lt;=I$8,$D$172&lt;J$8),$E$172&gt;=I$8),$H$172," "),IF(AND(OR($D$172&lt;=I$8,$D$172&lt;J$8),$F$172&gt;=I$8),"C"," "))))</f>
        <v xml:space="preserve"> </v>
      </c>
      <c r="J172" s="87" t="str">
        <f t="shared" ca="1" si="314"/>
        <v xml:space="preserve"> </v>
      </c>
      <c r="K172" s="87" t="str">
        <f t="shared" ca="1" si="314"/>
        <v xml:space="preserve"> </v>
      </c>
      <c r="L172" s="87" t="str">
        <f t="shared" si="314"/>
        <v>WD</v>
      </c>
      <c r="M172" s="87" t="str">
        <f t="shared" si="314"/>
        <v>WD</v>
      </c>
      <c r="N172" s="87" t="str">
        <f t="shared" ca="1" si="314"/>
        <v xml:space="preserve"> </v>
      </c>
      <c r="O172" s="87" t="str">
        <f t="shared" ca="1" si="314"/>
        <v xml:space="preserve"> </v>
      </c>
      <c r="P172" s="87" t="str">
        <f t="shared" ca="1" si="314"/>
        <v xml:space="preserve"> </v>
      </c>
      <c r="Q172" s="87" t="str">
        <f t="shared" ca="1" si="314"/>
        <v xml:space="preserve"> </v>
      </c>
      <c r="R172" s="87" t="str">
        <f t="shared" ca="1" si="314"/>
        <v xml:space="preserve"> </v>
      </c>
      <c r="S172" s="87" t="str">
        <f t="shared" si="314"/>
        <v>WD</v>
      </c>
      <c r="T172" s="87" t="str">
        <f t="shared" si="314"/>
        <v>WD</v>
      </c>
      <c r="U172" s="87" t="str">
        <f t="shared" ca="1" si="314"/>
        <v xml:space="preserve"> </v>
      </c>
      <c r="V172" s="87" t="str">
        <f t="shared" ca="1" si="314"/>
        <v xml:space="preserve"> </v>
      </c>
      <c r="W172" s="87" t="str">
        <f t="shared" ca="1" si="314"/>
        <v xml:space="preserve"> </v>
      </c>
      <c r="X172" s="87" t="str">
        <f t="shared" ca="1" si="314"/>
        <v xml:space="preserve"> </v>
      </c>
      <c r="Y172" s="87" t="str">
        <f t="shared" ca="1" si="314"/>
        <v xml:space="preserve"> </v>
      </c>
      <c r="Z172" s="87" t="str">
        <f t="shared" si="314"/>
        <v>WD</v>
      </c>
      <c r="AA172" s="87" t="str">
        <f t="shared" si="314"/>
        <v>WD</v>
      </c>
      <c r="AB172" s="87" t="str">
        <f t="shared" ca="1" si="314"/>
        <v xml:space="preserve"> </v>
      </c>
      <c r="AC172" s="87" t="str">
        <f t="shared" ca="1" si="314"/>
        <v xml:space="preserve"> </v>
      </c>
      <c r="AD172" s="87" t="str">
        <f t="shared" ca="1" si="314"/>
        <v xml:space="preserve"> </v>
      </c>
      <c r="AE172" s="87" t="str">
        <f t="shared" ca="1" si="314"/>
        <v xml:space="preserve"> </v>
      </c>
      <c r="AF172" s="87" t="str">
        <f t="shared" ca="1" si="314"/>
        <v xml:space="preserve"> </v>
      </c>
      <c r="AG172" s="87" t="str">
        <f t="shared" si="314"/>
        <v>WD</v>
      </c>
      <c r="AH172" s="87" t="str">
        <f t="shared" si="314"/>
        <v>WD</v>
      </c>
      <c r="AI172" s="87" t="str">
        <f t="shared" ca="1" si="314"/>
        <v xml:space="preserve"> </v>
      </c>
      <c r="AJ172" s="87" t="str">
        <f t="shared" ca="1" si="314"/>
        <v xml:space="preserve"> </v>
      </c>
      <c r="AK172" s="87" t="str">
        <f t="shared" ca="1" si="314"/>
        <v xml:space="preserve"> </v>
      </c>
      <c r="AL172" s="87" t="str">
        <f t="shared" ca="1" si="314"/>
        <v xml:space="preserve"> </v>
      </c>
      <c r="AM172" s="87" t="str">
        <f t="shared" ca="1" si="314"/>
        <v xml:space="preserve"> </v>
      </c>
      <c r="AN172" s="87" t="str">
        <f t="shared" si="314"/>
        <v>WD</v>
      </c>
      <c r="AO172" s="87" t="str">
        <f t="shared" ref="AO172:BT172" si="315">IF($C$2=TRUE,IF($F$172="",IF(AND(OR($D$172&lt;=AO$8,$D$172&lt;AP$8),$E$172&gt;=AO$8),$H$172,IF(OR(WEEKDAY(AO$8)=1,WEEKDAY(AO$8)=7),"WD"," ")),IF(AND(OR($D$172&lt;=AO$8,$D$172&lt;AP$8),$F$172&gt;=AO$8),"C",IF(OR(WEEKDAY(AO$8)=1,WEEKDAY(AO$8)=7),"WD"," "))),IF(OR(WEEKDAY(AO$8)=1,WEEKDAY(AO$8)=7),"WD",IF($F$172="",IF(AND(OR($D$172&lt;=AO$8,$D$172&lt;AP$8),$E$172&gt;=AO$8),$H$172," "),IF(AND(OR($D$172&lt;=AO$8,$D$172&lt;AP$8),$F$172&gt;=AO$8),"C"," "))))</f>
        <v>WD</v>
      </c>
      <c r="AP172" s="87" t="str">
        <f t="shared" ca="1" si="315"/>
        <v xml:space="preserve"> </v>
      </c>
      <c r="AQ172" s="87" t="str">
        <f t="shared" ca="1" si="315"/>
        <v xml:space="preserve"> </v>
      </c>
      <c r="AR172" s="87" t="str">
        <f t="shared" ca="1" si="315"/>
        <v xml:space="preserve"> </v>
      </c>
      <c r="AS172" s="87" t="str">
        <f t="shared" ca="1" si="315"/>
        <v xml:space="preserve"> </v>
      </c>
      <c r="AT172" s="87" t="str">
        <f t="shared" ca="1" si="315"/>
        <v xml:space="preserve"> </v>
      </c>
      <c r="AU172" s="87" t="str">
        <f t="shared" si="315"/>
        <v>WD</v>
      </c>
      <c r="AV172" s="87" t="str">
        <f t="shared" si="315"/>
        <v>WD</v>
      </c>
      <c r="AW172" s="87" t="str">
        <f t="shared" ca="1" si="315"/>
        <v xml:space="preserve"> </v>
      </c>
      <c r="AX172" s="87" t="str">
        <f t="shared" ca="1" si="315"/>
        <v xml:space="preserve"> </v>
      </c>
      <c r="AY172" s="87" t="str">
        <f t="shared" ca="1" si="315"/>
        <v xml:space="preserve"> </v>
      </c>
      <c r="AZ172" s="87" t="str">
        <f t="shared" ca="1" si="315"/>
        <v xml:space="preserve"> </v>
      </c>
      <c r="BA172" s="87" t="str">
        <f t="shared" ca="1" si="315"/>
        <v xml:space="preserve"> </v>
      </c>
      <c r="BB172" s="87" t="str">
        <f t="shared" si="315"/>
        <v>WD</v>
      </c>
      <c r="BC172" s="87" t="str">
        <f t="shared" si="315"/>
        <v>WD</v>
      </c>
      <c r="BD172" s="87" t="str">
        <f t="shared" ca="1" si="315"/>
        <v xml:space="preserve"> </v>
      </c>
      <c r="BE172" s="87" t="str">
        <f t="shared" ca="1" si="315"/>
        <v xml:space="preserve"> </v>
      </c>
      <c r="BF172" s="87" t="str">
        <f t="shared" ca="1" si="315"/>
        <v xml:space="preserve"> </v>
      </c>
      <c r="BG172" s="87" t="str">
        <f t="shared" ca="1" si="315"/>
        <v xml:space="preserve"> </v>
      </c>
      <c r="BH172" s="87" t="str">
        <f t="shared" ca="1" si="315"/>
        <v xml:space="preserve"> </v>
      </c>
      <c r="BI172" s="87" t="str">
        <f t="shared" si="315"/>
        <v>WD</v>
      </c>
      <c r="BJ172" s="87" t="str">
        <f t="shared" si="315"/>
        <v>WD</v>
      </c>
      <c r="BK172" s="87" t="str">
        <f t="shared" ca="1" si="315"/>
        <v xml:space="preserve"> </v>
      </c>
      <c r="BL172" s="87" t="str">
        <f t="shared" ca="1" si="315"/>
        <v xml:space="preserve"> </v>
      </c>
      <c r="BM172" s="87" t="str">
        <f t="shared" ca="1" si="315"/>
        <v xml:space="preserve"> </v>
      </c>
      <c r="BN172" s="87" t="str">
        <f t="shared" ca="1" si="315"/>
        <v xml:space="preserve"> </v>
      </c>
      <c r="BO172" s="87" t="str">
        <f t="shared" ca="1" si="315"/>
        <v xml:space="preserve"> </v>
      </c>
      <c r="BP172" s="87" t="str">
        <f t="shared" si="315"/>
        <v>WD</v>
      </c>
      <c r="BQ172" s="87" t="str">
        <f t="shared" si="315"/>
        <v>WD</v>
      </c>
      <c r="BR172" s="87" t="str">
        <f t="shared" ca="1" si="315"/>
        <v xml:space="preserve"> </v>
      </c>
      <c r="BS172" s="87" t="str">
        <f t="shared" ca="1" si="315"/>
        <v xml:space="preserve"> </v>
      </c>
      <c r="BT172" s="87" t="str">
        <f t="shared" ca="1" si="315"/>
        <v xml:space="preserve"> </v>
      </c>
      <c r="BU172" s="87" t="str">
        <f t="shared" ref="BU172:CZ172" ca="1" si="316">IF($C$2=TRUE,IF($F$172="",IF(AND(OR($D$172&lt;=BU$8,$D$172&lt;BV$8),$E$172&gt;=BU$8),$H$172,IF(OR(WEEKDAY(BU$8)=1,WEEKDAY(BU$8)=7),"WD"," ")),IF(AND(OR($D$172&lt;=BU$8,$D$172&lt;BV$8),$F$172&gt;=BU$8),"C",IF(OR(WEEKDAY(BU$8)=1,WEEKDAY(BU$8)=7),"WD"," "))),IF(OR(WEEKDAY(BU$8)=1,WEEKDAY(BU$8)=7),"WD",IF($F$172="",IF(AND(OR($D$172&lt;=BU$8,$D$172&lt;BV$8),$E$172&gt;=BU$8),$H$172," "),IF(AND(OR($D$172&lt;=BU$8,$D$172&lt;BV$8),$F$172&gt;=BU$8),"C"," "))))</f>
        <v xml:space="preserve"> </v>
      </c>
      <c r="BV172" s="87" t="str">
        <f t="shared" ca="1" si="316"/>
        <v xml:space="preserve"> </v>
      </c>
      <c r="BW172" s="87" t="str">
        <f t="shared" si="316"/>
        <v>WD</v>
      </c>
      <c r="BX172" s="87" t="str">
        <f t="shared" si="316"/>
        <v>WD</v>
      </c>
      <c r="BY172" s="87" t="str">
        <f t="shared" ca="1" si="316"/>
        <v xml:space="preserve"> </v>
      </c>
      <c r="BZ172" s="87" t="str">
        <f t="shared" ca="1" si="316"/>
        <v xml:space="preserve"> </v>
      </c>
      <c r="CA172" s="87" t="str">
        <f t="shared" ca="1" si="316"/>
        <v xml:space="preserve"> </v>
      </c>
      <c r="CB172" s="87" t="str">
        <f t="shared" ca="1" si="316"/>
        <v xml:space="preserve"> </v>
      </c>
      <c r="CC172" s="87" t="str">
        <f t="shared" ca="1" si="316"/>
        <v xml:space="preserve"> </v>
      </c>
      <c r="CD172" s="87" t="str">
        <f t="shared" si="316"/>
        <v>WD</v>
      </c>
      <c r="CE172" s="87" t="str">
        <f t="shared" si="316"/>
        <v>WD</v>
      </c>
      <c r="CF172" s="87" t="str">
        <f t="shared" ca="1" si="316"/>
        <v xml:space="preserve"> </v>
      </c>
      <c r="CG172" s="87" t="str">
        <f t="shared" ca="1" si="316"/>
        <v xml:space="preserve"> </v>
      </c>
      <c r="CH172" s="87" t="str">
        <f t="shared" ca="1" si="316"/>
        <v xml:space="preserve"> </v>
      </c>
      <c r="CI172" s="87" t="str">
        <f t="shared" ca="1" si="316"/>
        <v xml:space="preserve"> </v>
      </c>
      <c r="CJ172" s="87" t="str">
        <f t="shared" ca="1" si="316"/>
        <v xml:space="preserve"> </v>
      </c>
      <c r="CK172" s="87" t="str">
        <f t="shared" si="316"/>
        <v>WD</v>
      </c>
      <c r="CL172" s="87" t="str">
        <f t="shared" si="316"/>
        <v>WD</v>
      </c>
      <c r="CM172" s="87" t="str">
        <f t="shared" ca="1" si="316"/>
        <v xml:space="preserve"> </v>
      </c>
      <c r="CN172" s="87" t="str">
        <f t="shared" ca="1" si="316"/>
        <v xml:space="preserve"> </v>
      </c>
      <c r="CO172" s="87" t="str">
        <f t="shared" ca="1" si="316"/>
        <v xml:space="preserve"> </v>
      </c>
      <c r="CP172" s="87" t="str">
        <f t="shared" ca="1" si="316"/>
        <v xml:space="preserve"> </v>
      </c>
      <c r="CQ172" s="87" t="str">
        <f t="shared" ca="1" si="316"/>
        <v xml:space="preserve"> </v>
      </c>
      <c r="CR172" s="87" t="str">
        <f t="shared" si="316"/>
        <v>WD</v>
      </c>
      <c r="CS172" s="87" t="str">
        <f t="shared" si="316"/>
        <v>WD</v>
      </c>
      <c r="CT172" s="87" t="str">
        <f t="shared" ca="1" si="316"/>
        <v xml:space="preserve"> </v>
      </c>
      <c r="CU172" s="87" t="str">
        <f t="shared" ca="1" si="316"/>
        <v xml:space="preserve"> </v>
      </c>
      <c r="CV172" s="87" t="str">
        <f t="shared" ca="1" si="316"/>
        <v xml:space="preserve"> </v>
      </c>
      <c r="CW172" s="87" t="str">
        <f t="shared" ca="1" si="316"/>
        <v xml:space="preserve"> </v>
      </c>
      <c r="CX172" s="87" t="str">
        <f t="shared" ca="1" si="316"/>
        <v xml:space="preserve"> </v>
      </c>
      <c r="CY172" s="87" t="str">
        <f t="shared" si="316"/>
        <v>WD</v>
      </c>
      <c r="CZ172" s="87" t="str">
        <f t="shared" si="316"/>
        <v>WD</v>
      </c>
      <c r="DA172" s="87" t="str">
        <f t="shared" ref="DA172:DZ172" ca="1" si="317">IF($C$2=TRUE,IF($F$172="",IF(AND(OR($D$172&lt;=DA$8,$D$172&lt;DB$8),$E$172&gt;=DA$8),$H$172,IF(OR(WEEKDAY(DA$8)=1,WEEKDAY(DA$8)=7),"WD"," ")),IF(AND(OR($D$172&lt;=DA$8,$D$172&lt;DB$8),$F$172&gt;=DA$8),"C",IF(OR(WEEKDAY(DA$8)=1,WEEKDAY(DA$8)=7),"WD"," "))),IF(OR(WEEKDAY(DA$8)=1,WEEKDAY(DA$8)=7),"WD",IF($F$172="",IF(AND(OR($D$172&lt;=DA$8,$D$172&lt;DB$8),$E$172&gt;=DA$8),$H$172," "),IF(AND(OR($D$172&lt;=DA$8,$D$172&lt;DB$8),$F$172&gt;=DA$8),"C"," "))))</f>
        <v xml:space="preserve"> </v>
      </c>
      <c r="DB172" s="87" t="str">
        <f t="shared" ca="1" si="317"/>
        <v xml:space="preserve"> </v>
      </c>
      <c r="DC172" s="87" t="str">
        <f t="shared" ca="1" si="317"/>
        <v xml:space="preserve"> </v>
      </c>
      <c r="DD172" s="87" t="str">
        <f t="shared" ca="1" si="317"/>
        <v xml:space="preserve"> </v>
      </c>
      <c r="DE172" s="87" t="str">
        <f t="shared" ca="1" si="317"/>
        <v xml:space="preserve"> </v>
      </c>
      <c r="DF172" s="87" t="str">
        <f t="shared" si="317"/>
        <v>WD</v>
      </c>
      <c r="DG172" s="87" t="str">
        <f t="shared" si="317"/>
        <v>WD</v>
      </c>
      <c r="DH172" s="87" t="str">
        <f t="shared" ca="1" si="317"/>
        <v xml:space="preserve"> </v>
      </c>
      <c r="DI172" s="87" t="str">
        <f t="shared" ca="1" si="317"/>
        <v xml:space="preserve"> </v>
      </c>
      <c r="DJ172" s="87" t="str">
        <f t="shared" ca="1" si="317"/>
        <v xml:space="preserve"> </v>
      </c>
      <c r="DK172" s="87" t="str">
        <f t="shared" ca="1" si="317"/>
        <v xml:space="preserve"> </v>
      </c>
      <c r="DL172" s="87" t="str">
        <f t="shared" ca="1" si="317"/>
        <v xml:space="preserve"> </v>
      </c>
      <c r="DM172" s="87" t="str">
        <f t="shared" si="317"/>
        <v>WD</v>
      </c>
      <c r="DN172" s="87" t="str">
        <f t="shared" si="317"/>
        <v>WD</v>
      </c>
      <c r="DO172" s="87" t="str">
        <f t="shared" ca="1" si="317"/>
        <v xml:space="preserve"> </v>
      </c>
      <c r="DP172" s="87" t="str">
        <f t="shared" ca="1" si="317"/>
        <v xml:space="preserve"> </v>
      </c>
      <c r="DQ172" s="87" t="str">
        <f t="shared" ca="1" si="317"/>
        <v xml:space="preserve"> </v>
      </c>
      <c r="DR172" s="87" t="str">
        <f t="shared" ca="1" si="317"/>
        <v xml:space="preserve"> </v>
      </c>
      <c r="DS172" s="87" t="str">
        <f t="shared" ca="1" si="317"/>
        <v xml:space="preserve"> </v>
      </c>
      <c r="DT172" s="87" t="str">
        <f t="shared" si="317"/>
        <v>WD</v>
      </c>
      <c r="DU172" s="87" t="str">
        <f t="shared" si="317"/>
        <v>WD</v>
      </c>
      <c r="DV172" s="87" t="str">
        <f t="shared" ca="1" si="317"/>
        <v xml:space="preserve"> </v>
      </c>
      <c r="DW172" s="87" t="str">
        <f t="shared" ca="1" si="317"/>
        <v xml:space="preserve"> </v>
      </c>
      <c r="DX172" s="87" t="str">
        <f t="shared" ca="1" si="317"/>
        <v xml:space="preserve"> </v>
      </c>
      <c r="DY172" s="87" t="str">
        <f t="shared" ca="1" si="317"/>
        <v xml:space="preserve"> </v>
      </c>
      <c r="DZ172" s="87" t="str">
        <f t="shared" ca="1" si="317"/>
        <v xml:space="preserve"> </v>
      </c>
    </row>
    <row r="173" spans="1:130" s="74" customFormat="1" ht="1.2" customHeight="1" x14ac:dyDescent="0.3">
      <c r="A173" s="96"/>
      <c r="B173" s="96"/>
      <c r="C173" s="96"/>
      <c r="D173" s="97"/>
      <c r="E173" s="97"/>
      <c r="F173" s="97"/>
      <c r="G173" s="98" t="str">
        <f ca="1">IF(AND(G172 = 100%, G174 = 100%), "100%", " ")</f>
        <v xml:space="preserve"> </v>
      </c>
      <c r="H173" s="82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  <c r="DH173" s="87"/>
      <c r="DI173" s="87"/>
      <c r="DJ173" s="87"/>
      <c r="DK173" s="87"/>
      <c r="DL173" s="87"/>
      <c r="DM173" s="87"/>
      <c r="DN173" s="87"/>
      <c r="DO173" s="87"/>
      <c r="DP173" s="87"/>
      <c r="DQ173" s="87"/>
      <c r="DR173" s="87"/>
      <c r="DS173" s="87"/>
      <c r="DT173" s="87"/>
      <c r="DU173" s="87"/>
      <c r="DV173" s="87"/>
      <c r="DW173" s="87"/>
      <c r="DX173" s="87"/>
      <c r="DY173" s="87"/>
      <c r="DZ173" s="87"/>
    </row>
    <row r="174" spans="1:130" x14ac:dyDescent="0.3">
      <c r="A174" s="96" t="str">
        <f ca="1">IF(OFFSET(Actions!B1,83,0)  = "","", OFFSET(Actions!B1,83,0) )</f>
        <v/>
      </c>
      <c r="B174" s="96" t="str">
        <f ca="1">IF(OFFSET(Actions!H$1,83,0) = "","", OFFSET(Actions!H$1,83,0))</f>
        <v/>
      </c>
      <c r="C174" s="96" t="str">
        <f ca="1">IF(OFFSET(Actions!C1,83,0)  = "","", OFFSET(Actions!C1,83,0) )</f>
        <v/>
      </c>
      <c r="D174" s="97" t="str">
        <f ca="1">IF(OFFSET(Actions!I$1,83,0) = 0/1/1900,"",IFERROR(DATEVALUE(MID(OFFSET(Actions!I$1,83,0), 5,8 )), OFFSET(Actions!I$1,83,0)))</f>
        <v/>
      </c>
      <c r="E174" s="97" t="str">
        <f ca="1">IF(OFFSET(Actions!J$1,83,0) = 0/1/1900,"",IFERROR(DATEVALUE(MID(OFFSET(Actions!J$1,83,0), 5,8 )), OFFSET(Actions!J$1,83,0)))</f>
        <v/>
      </c>
      <c r="F174" s="97" t="str">
        <f ca="1">IF(OFFSET(Actions!K$1,83,0) = 0/1/1900,"",IFERROR(DATEVALUE(MID(OFFSET(Actions!K$1,83,0), 5,8 )), OFFSET(Actions!K$1,83,0)))</f>
        <v/>
      </c>
      <c r="G174" s="98" t="str">
        <f ca="1">IF(OFFSET(Actions!G1,83,0)  = "","", OFFSET(Actions!G1,83,0) )</f>
        <v/>
      </c>
      <c r="H174" s="82" t="str">
        <f ca="1">IF(OFFSET(Actions!E1,83,0)  = "","", OFFSET(Actions!E1,83,0) )</f>
        <v/>
      </c>
      <c r="I174" s="87" t="str">
        <f t="shared" ref="I174:AN174" ca="1" si="318">IF($C$2=TRUE,IF($F$174="",IF(AND(OR($D$174&lt;=I$8,$D$174&lt;J$8),$E$174&gt;=I$8),$H$174,IF(OR(WEEKDAY(I$8)=1,WEEKDAY(I$8)=7),"WD"," ")),IF(AND(OR($D$174&lt;=I$8,$D$174&lt;J$8),$F$174&gt;=I$8),"C",IF(OR(WEEKDAY(I$8)=1,WEEKDAY(I$8)=7),"WD"," "))),IF(OR(WEEKDAY(I$8)=1,WEEKDAY(I$8)=7),"WD",IF($F$174="",IF(AND(OR($D$174&lt;=I$8,$D$174&lt;J$8),$E$174&gt;=I$8),$H$174," "),IF(AND(OR($D$174&lt;=I$8,$D$174&lt;J$8),$F$174&gt;=I$8),"C"," "))))</f>
        <v xml:space="preserve"> </v>
      </c>
      <c r="J174" s="87" t="str">
        <f t="shared" ca="1" si="318"/>
        <v xml:space="preserve"> </v>
      </c>
      <c r="K174" s="87" t="str">
        <f t="shared" ca="1" si="318"/>
        <v xml:space="preserve"> </v>
      </c>
      <c r="L174" s="87" t="str">
        <f t="shared" si="318"/>
        <v>WD</v>
      </c>
      <c r="M174" s="87" t="str">
        <f t="shared" si="318"/>
        <v>WD</v>
      </c>
      <c r="N174" s="87" t="str">
        <f t="shared" ca="1" si="318"/>
        <v xml:space="preserve"> </v>
      </c>
      <c r="O174" s="87" t="str">
        <f t="shared" ca="1" si="318"/>
        <v xml:space="preserve"> </v>
      </c>
      <c r="P174" s="87" t="str">
        <f t="shared" ca="1" si="318"/>
        <v xml:space="preserve"> </v>
      </c>
      <c r="Q174" s="87" t="str">
        <f t="shared" ca="1" si="318"/>
        <v xml:space="preserve"> </v>
      </c>
      <c r="R174" s="87" t="str">
        <f t="shared" ca="1" si="318"/>
        <v xml:space="preserve"> </v>
      </c>
      <c r="S174" s="87" t="str">
        <f t="shared" si="318"/>
        <v>WD</v>
      </c>
      <c r="T174" s="87" t="str">
        <f t="shared" si="318"/>
        <v>WD</v>
      </c>
      <c r="U174" s="87" t="str">
        <f t="shared" ca="1" si="318"/>
        <v xml:space="preserve"> </v>
      </c>
      <c r="V174" s="87" t="str">
        <f t="shared" ca="1" si="318"/>
        <v xml:space="preserve"> </v>
      </c>
      <c r="W174" s="87" t="str">
        <f t="shared" ca="1" si="318"/>
        <v xml:space="preserve"> </v>
      </c>
      <c r="X174" s="87" t="str">
        <f t="shared" ca="1" si="318"/>
        <v xml:space="preserve"> </v>
      </c>
      <c r="Y174" s="87" t="str">
        <f t="shared" ca="1" si="318"/>
        <v xml:space="preserve"> </v>
      </c>
      <c r="Z174" s="87" t="str">
        <f t="shared" si="318"/>
        <v>WD</v>
      </c>
      <c r="AA174" s="87" t="str">
        <f t="shared" si="318"/>
        <v>WD</v>
      </c>
      <c r="AB174" s="87" t="str">
        <f t="shared" ca="1" si="318"/>
        <v xml:space="preserve"> </v>
      </c>
      <c r="AC174" s="87" t="str">
        <f t="shared" ca="1" si="318"/>
        <v xml:space="preserve"> </v>
      </c>
      <c r="AD174" s="87" t="str">
        <f t="shared" ca="1" si="318"/>
        <v xml:space="preserve"> </v>
      </c>
      <c r="AE174" s="87" t="str">
        <f t="shared" ca="1" si="318"/>
        <v xml:space="preserve"> </v>
      </c>
      <c r="AF174" s="87" t="str">
        <f t="shared" ca="1" si="318"/>
        <v xml:space="preserve"> </v>
      </c>
      <c r="AG174" s="87" t="str">
        <f t="shared" si="318"/>
        <v>WD</v>
      </c>
      <c r="AH174" s="87" t="str">
        <f t="shared" si="318"/>
        <v>WD</v>
      </c>
      <c r="AI174" s="87" t="str">
        <f t="shared" ca="1" si="318"/>
        <v xml:space="preserve"> </v>
      </c>
      <c r="AJ174" s="87" t="str">
        <f t="shared" ca="1" si="318"/>
        <v xml:space="preserve"> </v>
      </c>
      <c r="AK174" s="87" t="str">
        <f t="shared" ca="1" si="318"/>
        <v xml:space="preserve"> </v>
      </c>
      <c r="AL174" s="87" t="str">
        <f t="shared" ca="1" si="318"/>
        <v xml:space="preserve"> </v>
      </c>
      <c r="AM174" s="87" t="str">
        <f t="shared" ca="1" si="318"/>
        <v xml:space="preserve"> </v>
      </c>
      <c r="AN174" s="87" t="str">
        <f t="shared" si="318"/>
        <v>WD</v>
      </c>
      <c r="AO174" s="87" t="str">
        <f t="shared" ref="AO174:BT174" si="319">IF($C$2=TRUE,IF($F$174="",IF(AND(OR($D$174&lt;=AO$8,$D$174&lt;AP$8),$E$174&gt;=AO$8),$H$174,IF(OR(WEEKDAY(AO$8)=1,WEEKDAY(AO$8)=7),"WD"," ")),IF(AND(OR($D$174&lt;=AO$8,$D$174&lt;AP$8),$F$174&gt;=AO$8),"C",IF(OR(WEEKDAY(AO$8)=1,WEEKDAY(AO$8)=7),"WD"," "))),IF(OR(WEEKDAY(AO$8)=1,WEEKDAY(AO$8)=7),"WD",IF($F$174="",IF(AND(OR($D$174&lt;=AO$8,$D$174&lt;AP$8),$E$174&gt;=AO$8),$H$174," "),IF(AND(OR($D$174&lt;=AO$8,$D$174&lt;AP$8),$F$174&gt;=AO$8),"C"," "))))</f>
        <v>WD</v>
      </c>
      <c r="AP174" s="87" t="str">
        <f t="shared" ca="1" si="319"/>
        <v xml:space="preserve"> </v>
      </c>
      <c r="AQ174" s="87" t="str">
        <f t="shared" ca="1" si="319"/>
        <v xml:space="preserve"> </v>
      </c>
      <c r="AR174" s="87" t="str">
        <f t="shared" ca="1" si="319"/>
        <v xml:space="preserve"> </v>
      </c>
      <c r="AS174" s="87" t="str">
        <f t="shared" ca="1" si="319"/>
        <v xml:space="preserve"> </v>
      </c>
      <c r="AT174" s="87" t="str">
        <f t="shared" ca="1" si="319"/>
        <v xml:space="preserve"> </v>
      </c>
      <c r="AU174" s="87" t="str">
        <f t="shared" si="319"/>
        <v>WD</v>
      </c>
      <c r="AV174" s="87" t="str">
        <f t="shared" si="319"/>
        <v>WD</v>
      </c>
      <c r="AW174" s="87" t="str">
        <f t="shared" ca="1" si="319"/>
        <v xml:space="preserve"> </v>
      </c>
      <c r="AX174" s="87" t="str">
        <f t="shared" ca="1" si="319"/>
        <v xml:space="preserve"> </v>
      </c>
      <c r="AY174" s="87" t="str">
        <f t="shared" ca="1" si="319"/>
        <v xml:space="preserve"> </v>
      </c>
      <c r="AZ174" s="87" t="str">
        <f t="shared" ca="1" si="319"/>
        <v xml:space="preserve"> </v>
      </c>
      <c r="BA174" s="87" t="str">
        <f t="shared" ca="1" si="319"/>
        <v xml:space="preserve"> </v>
      </c>
      <c r="BB174" s="87" t="str">
        <f t="shared" si="319"/>
        <v>WD</v>
      </c>
      <c r="BC174" s="87" t="str">
        <f t="shared" si="319"/>
        <v>WD</v>
      </c>
      <c r="BD174" s="87" t="str">
        <f t="shared" ca="1" si="319"/>
        <v xml:space="preserve"> </v>
      </c>
      <c r="BE174" s="87" t="str">
        <f t="shared" ca="1" si="319"/>
        <v xml:space="preserve"> </v>
      </c>
      <c r="BF174" s="87" t="str">
        <f t="shared" ca="1" si="319"/>
        <v xml:space="preserve"> </v>
      </c>
      <c r="BG174" s="87" t="str">
        <f t="shared" ca="1" si="319"/>
        <v xml:space="preserve"> </v>
      </c>
      <c r="BH174" s="87" t="str">
        <f t="shared" ca="1" si="319"/>
        <v xml:space="preserve"> </v>
      </c>
      <c r="BI174" s="87" t="str">
        <f t="shared" si="319"/>
        <v>WD</v>
      </c>
      <c r="BJ174" s="87" t="str">
        <f t="shared" si="319"/>
        <v>WD</v>
      </c>
      <c r="BK174" s="87" t="str">
        <f t="shared" ca="1" si="319"/>
        <v xml:space="preserve"> </v>
      </c>
      <c r="BL174" s="87" t="str">
        <f t="shared" ca="1" si="319"/>
        <v xml:space="preserve"> </v>
      </c>
      <c r="BM174" s="87" t="str">
        <f t="shared" ca="1" si="319"/>
        <v xml:space="preserve"> </v>
      </c>
      <c r="BN174" s="87" t="str">
        <f t="shared" ca="1" si="319"/>
        <v xml:space="preserve"> </v>
      </c>
      <c r="BO174" s="87" t="str">
        <f t="shared" ca="1" si="319"/>
        <v xml:space="preserve"> </v>
      </c>
      <c r="BP174" s="87" t="str">
        <f t="shared" si="319"/>
        <v>WD</v>
      </c>
      <c r="BQ174" s="87" t="str">
        <f t="shared" si="319"/>
        <v>WD</v>
      </c>
      <c r="BR174" s="87" t="str">
        <f t="shared" ca="1" si="319"/>
        <v xml:space="preserve"> </v>
      </c>
      <c r="BS174" s="87" t="str">
        <f t="shared" ca="1" si="319"/>
        <v xml:space="preserve"> </v>
      </c>
      <c r="BT174" s="87" t="str">
        <f t="shared" ca="1" si="319"/>
        <v xml:space="preserve"> </v>
      </c>
      <c r="BU174" s="87" t="str">
        <f t="shared" ref="BU174:CZ174" ca="1" si="320">IF($C$2=TRUE,IF($F$174="",IF(AND(OR($D$174&lt;=BU$8,$D$174&lt;BV$8),$E$174&gt;=BU$8),$H$174,IF(OR(WEEKDAY(BU$8)=1,WEEKDAY(BU$8)=7),"WD"," ")),IF(AND(OR($D$174&lt;=BU$8,$D$174&lt;BV$8),$F$174&gt;=BU$8),"C",IF(OR(WEEKDAY(BU$8)=1,WEEKDAY(BU$8)=7),"WD"," "))),IF(OR(WEEKDAY(BU$8)=1,WEEKDAY(BU$8)=7),"WD",IF($F$174="",IF(AND(OR($D$174&lt;=BU$8,$D$174&lt;BV$8),$E$174&gt;=BU$8),$H$174," "),IF(AND(OR($D$174&lt;=BU$8,$D$174&lt;BV$8),$F$174&gt;=BU$8),"C"," "))))</f>
        <v xml:space="preserve"> </v>
      </c>
      <c r="BV174" s="87" t="str">
        <f t="shared" ca="1" si="320"/>
        <v xml:space="preserve"> </v>
      </c>
      <c r="BW174" s="87" t="str">
        <f t="shared" si="320"/>
        <v>WD</v>
      </c>
      <c r="BX174" s="87" t="str">
        <f t="shared" si="320"/>
        <v>WD</v>
      </c>
      <c r="BY174" s="87" t="str">
        <f t="shared" ca="1" si="320"/>
        <v xml:space="preserve"> </v>
      </c>
      <c r="BZ174" s="87" t="str">
        <f t="shared" ca="1" si="320"/>
        <v xml:space="preserve"> </v>
      </c>
      <c r="CA174" s="87" t="str">
        <f t="shared" ca="1" si="320"/>
        <v xml:space="preserve"> </v>
      </c>
      <c r="CB174" s="87" t="str">
        <f t="shared" ca="1" si="320"/>
        <v xml:space="preserve"> </v>
      </c>
      <c r="CC174" s="87" t="str">
        <f t="shared" ca="1" si="320"/>
        <v xml:space="preserve"> </v>
      </c>
      <c r="CD174" s="87" t="str">
        <f t="shared" si="320"/>
        <v>WD</v>
      </c>
      <c r="CE174" s="87" t="str">
        <f t="shared" si="320"/>
        <v>WD</v>
      </c>
      <c r="CF174" s="87" t="str">
        <f t="shared" ca="1" si="320"/>
        <v xml:space="preserve"> </v>
      </c>
      <c r="CG174" s="87" t="str">
        <f t="shared" ca="1" si="320"/>
        <v xml:space="preserve"> </v>
      </c>
      <c r="CH174" s="87" t="str">
        <f t="shared" ca="1" si="320"/>
        <v xml:space="preserve"> </v>
      </c>
      <c r="CI174" s="87" t="str">
        <f t="shared" ca="1" si="320"/>
        <v xml:space="preserve"> </v>
      </c>
      <c r="CJ174" s="87" t="str">
        <f t="shared" ca="1" si="320"/>
        <v xml:space="preserve"> </v>
      </c>
      <c r="CK174" s="87" t="str">
        <f t="shared" si="320"/>
        <v>WD</v>
      </c>
      <c r="CL174" s="87" t="str">
        <f t="shared" si="320"/>
        <v>WD</v>
      </c>
      <c r="CM174" s="87" t="str">
        <f t="shared" ca="1" si="320"/>
        <v xml:space="preserve"> </v>
      </c>
      <c r="CN174" s="87" t="str">
        <f t="shared" ca="1" si="320"/>
        <v xml:space="preserve"> </v>
      </c>
      <c r="CO174" s="87" t="str">
        <f t="shared" ca="1" si="320"/>
        <v xml:space="preserve"> </v>
      </c>
      <c r="CP174" s="87" t="str">
        <f t="shared" ca="1" si="320"/>
        <v xml:space="preserve"> </v>
      </c>
      <c r="CQ174" s="87" t="str">
        <f t="shared" ca="1" si="320"/>
        <v xml:space="preserve"> </v>
      </c>
      <c r="CR174" s="87" t="str">
        <f t="shared" si="320"/>
        <v>WD</v>
      </c>
      <c r="CS174" s="87" t="str">
        <f t="shared" si="320"/>
        <v>WD</v>
      </c>
      <c r="CT174" s="87" t="str">
        <f t="shared" ca="1" si="320"/>
        <v xml:space="preserve"> </v>
      </c>
      <c r="CU174" s="87" t="str">
        <f t="shared" ca="1" si="320"/>
        <v xml:space="preserve"> </v>
      </c>
      <c r="CV174" s="87" t="str">
        <f t="shared" ca="1" si="320"/>
        <v xml:space="preserve"> </v>
      </c>
      <c r="CW174" s="87" t="str">
        <f t="shared" ca="1" si="320"/>
        <v xml:space="preserve"> </v>
      </c>
      <c r="CX174" s="87" t="str">
        <f t="shared" ca="1" si="320"/>
        <v xml:space="preserve"> </v>
      </c>
      <c r="CY174" s="87" t="str">
        <f t="shared" si="320"/>
        <v>WD</v>
      </c>
      <c r="CZ174" s="87" t="str">
        <f t="shared" si="320"/>
        <v>WD</v>
      </c>
      <c r="DA174" s="87" t="str">
        <f t="shared" ref="DA174:DZ174" ca="1" si="321">IF($C$2=TRUE,IF($F$174="",IF(AND(OR($D$174&lt;=DA$8,$D$174&lt;DB$8),$E$174&gt;=DA$8),$H$174,IF(OR(WEEKDAY(DA$8)=1,WEEKDAY(DA$8)=7),"WD"," ")),IF(AND(OR($D$174&lt;=DA$8,$D$174&lt;DB$8),$F$174&gt;=DA$8),"C",IF(OR(WEEKDAY(DA$8)=1,WEEKDAY(DA$8)=7),"WD"," "))),IF(OR(WEEKDAY(DA$8)=1,WEEKDAY(DA$8)=7),"WD",IF($F$174="",IF(AND(OR($D$174&lt;=DA$8,$D$174&lt;DB$8),$E$174&gt;=DA$8),$H$174," "),IF(AND(OR($D$174&lt;=DA$8,$D$174&lt;DB$8),$F$174&gt;=DA$8),"C"," "))))</f>
        <v xml:space="preserve"> </v>
      </c>
      <c r="DB174" s="87" t="str">
        <f t="shared" ca="1" si="321"/>
        <v xml:space="preserve"> </v>
      </c>
      <c r="DC174" s="87" t="str">
        <f t="shared" ca="1" si="321"/>
        <v xml:space="preserve"> </v>
      </c>
      <c r="DD174" s="87" t="str">
        <f t="shared" ca="1" si="321"/>
        <v xml:space="preserve"> </v>
      </c>
      <c r="DE174" s="87" t="str">
        <f t="shared" ca="1" si="321"/>
        <v xml:space="preserve"> </v>
      </c>
      <c r="DF174" s="87" t="str">
        <f t="shared" si="321"/>
        <v>WD</v>
      </c>
      <c r="DG174" s="87" t="str">
        <f t="shared" si="321"/>
        <v>WD</v>
      </c>
      <c r="DH174" s="87" t="str">
        <f t="shared" ca="1" si="321"/>
        <v xml:space="preserve"> </v>
      </c>
      <c r="DI174" s="87" t="str">
        <f t="shared" ca="1" si="321"/>
        <v xml:space="preserve"> </v>
      </c>
      <c r="DJ174" s="87" t="str">
        <f t="shared" ca="1" si="321"/>
        <v xml:space="preserve"> </v>
      </c>
      <c r="DK174" s="87" t="str">
        <f t="shared" ca="1" si="321"/>
        <v xml:space="preserve"> </v>
      </c>
      <c r="DL174" s="87" t="str">
        <f t="shared" ca="1" si="321"/>
        <v xml:space="preserve"> </v>
      </c>
      <c r="DM174" s="87" t="str">
        <f t="shared" si="321"/>
        <v>WD</v>
      </c>
      <c r="DN174" s="87" t="str">
        <f t="shared" si="321"/>
        <v>WD</v>
      </c>
      <c r="DO174" s="87" t="str">
        <f t="shared" ca="1" si="321"/>
        <v xml:space="preserve"> </v>
      </c>
      <c r="DP174" s="87" t="str">
        <f t="shared" ca="1" si="321"/>
        <v xml:space="preserve"> </v>
      </c>
      <c r="DQ174" s="87" t="str">
        <f t="shared" ca="1" si="321"/>
        <v xml:space="preserve"> </v>
      </c>
      <c r="DR174" s="87" t="str">
        <f t="shared" ca="1" si="321"/>
        <v xml:space="preserve"> </v>
      </c>
      <c r="DS174" s="87" t="str">
        <f t="shared" ca="1" si="321"/>
        <v xml:space="preserve"> </v>
      </c>
      <c r="DT174" s="87" t="str">
        <f t="shared" si="321"/>
        <v>WD</v>
      </c>
      <c r="DU174" s="87" t="str">
        <f t="shared" si="321"/>
        <v>WD</v>
      </c>
      <c r="DV174" s="87" t="str">
        <f t="shared" ca="1" si="321"/>
        <v xml:space="preserve"> </v>
      </c>
      <c r="DW174" s="87" t="str">
        <f t="shared" ca="1" si="321"/>
        <v xml:space="preserve"> </v>
      </c>
      <c r="DX174" s="87" t="str">
        <f t="shared" ca="1" si="321"/>
        <v xml:space="preserve"> </v>
      </c>
      <c r="DY174" s="87" t="str">
        <f t="shared" ca="1" si="321"/>
        <v xml:space="preserve"> </v>
      </c>
      <c r="DZ174" s="87" t="str">
        <f t="shared" ca="1" si="321"/>
        <v xml:space="preserve"> </v>
      </c>
    </row>
    <row r="175" spans="1:130" s="74" customFormat="1" ht="1.2" customHeight="1" x14ac:dyDescent="0.3">
      <c r="A175" s="96"/>
      <c r="B175" s="96"/>
      <c r="C175" s="96"/>
      <c r="D175" s="97"/>
      <c r="E175" s="97"/>
      <c r="F175" s="97"/>
      <c r="G175" s="98" t="str">
        <f ca="1">IF(AND(G174 = 100%, G176 = 100%), "100%", " ")</f>
        <v xml:space="preserve"> </v>
      </c>
      <c r="H175" s="82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  <c r="DH175" s="87"/>
      <c r="DI175" s="87"/>
      <c r="DJ175" s="87"/>
      <c r="DK175" s="87"/>
      <c r="DL175" s="87"/>
      <c r="DM175" s="87"/>
      <c r="DN175" s="87"/>
      <c r="DO175" s="87"/>
      <c r="DP175" s="87"/>
      <c r="DQ175" s="87"/>
      <c r="DR175" s="87"/>
      <c r="DS175" s="87"/>
      <c r="DT175" s="87"/>
      <c r="DU175" s="87"/>
      <c r="DV175" s="87"/>
      <c r="DW175" s="87"/>
      <c r="DX175" s="87"/>
      <c r="DY175" s="87"/>
      <c r="DZ175" s="87"/>
    </row>
    <row r="176" spans="1:130" x14ac:dyDescent="0.3">
      <c r="A176" s="96" t="str">
        <f ca="1">IF(OFFSET(Actions!B1,84,0)  = "","", OFFSET(Actions!B1,84,0) )</f>
        <v/>
      </c>
      <c r="B176" s="96" t="str">
        <f ca="1">IF(OFFSET(Actions!H$1,84,0) = "","", OFFSET(Actions!H$1,84,0))</f>
        <v/>
      </c>
      <c r="C176" s="96" t="str">
        <f ca="1">IF(OFFSET(Actions!C1,84,0)  = "","", OFFSET(Actions!C1,84,0) )</f>
        <v/>
      </c>
      <c r="D176" s="97" t="str">
        <f ca="1">IF(OFFSET(Actions!I$1,84,0) = 0/1/1900,"",IFERROR(DATEVALUE(MID(OFFSET(Actions!I$1,84,0), 5,8 )), OFFSET(Actions!I$1,84,0)))</f>
        <v/>
      </c>
      <c r="E176" s="97" t="str">
        <f ca="1">IF(OFFSET(Actions!J$1,84,0) = 0/1/1900,"",IFERROR(DATEVALUE(MID(OFFSET(Actions!J$1,84,0), 5,8 )), OFFSET(Actions!J$1,84,0)))</f>
        <v/>
      </c>
      <c r="F176" s="97" t="str">
        <f ca="1">IF(OFFSET(Actions!K$1,84,0) = 0/1/1900,"",IFERROR(DATEVALUE(MID(OFFSET(Actions!K$1,84,0), 5,8 )), OFFSET(Actions!K$1,84,0)))</f>
        <v/>
      </c>
      <c r="G176" s="98" t="str">
        <f ca="1">IF(OFFSET(Actions!G1,84,0)  = "","", OFFSET(Actions!G1,84,0) )</f>
        <v/>
      </c>
      <c r="H176" s="82" t="str">
        <f ca="1">IF(OFFSET(Actions!E1,84,0)  = "","", OFFSET(Actions!E1,84,0) )</f>
        <v/>
      </c>
      <c r="I176" s="87" t="str">
        <f t="shared" ref="I176:AN176" ca="1" si="322">IF($C$2=TRUE,IF($F$176="",IF(AND(OR($D$176&lt;=I$8,$D$176&lt;J$8),$E$176&gt;=I$8),$H$176,IF(OR(WEEKDAY(I$8)=1,WEEKDAY(I$8)=7),"WD"," ")),IF(AND(OR($D$176&lt;=I$8,$D$176&lt;J$8),$F$176&gt;=I$8),"C",IF(OR(WEEKDAY(I$8)=1,WEEKDAY(I$8)=7),"WD"," "))),IF(OR(WEEKDAY(I$8)=1,WEEKDAY(I$8)=7),"WD",IF($F$176="",IF(AND(OR($D$176&lt;=I$8,$D$176&lt;J$8),$E$176&gt;=I$8),$H$176," "),IF(AND(OR($D$176&lt;=I$8,$D$176&lt;J$8),$F$176&gt;=I$8),"C"," "))))</f>
        <v xml:space="preserve"> </v>
      </c>
      <c r="J176" s="87" t="str">
        <f t="shared" ca="1" si="322"/>
        <v xml:space="preserve"> </v>
      </c>
      <c r="K176" s="87" t="str">
        <f t="shared" ca="1" si="322"/>
        <v xml:space="preserve"> </v>
      </c>
      <c r="L176" s="87" t="str">
        <f t="shared" si="322"/>
        <v>WD</v>
      </c>
      <c r="M176" s="87" t="str">
        <f t="shared" si="322"/>
        <v>WD</v>
      </c>
      <c r="N176" s="87" t="str">
        <f t="shared" ca="1" si="322"/>
        <v xml:space="preserve"> </v>
      </c>
      <c r="O176" s="87" t="str">
        <f t="shared" ca="1" si="322"/>
        <v xml:space="preserve"> </v>
      </c>
      <c r="P176" s="87" t="str">
        <f t="shared" ca="1" si="322"/>
        <v xml:space="preserve"> </v>
      </c>
      <c r="Q176" s="87" t="str">
        <f t="shared" ca="1" si="322"/>
        <v xml:space="preserve"> </v>
      </c>
      <c r="R176" s="87" t="str">
        <f t="shared" ca="1" si="322"/>
        <v xml:space="preserve"> </v>
      </c>
      <c r="S176" s="87" t="str">
        <f t="shared" si="322"/>
        <v>WD</v>
      </c>
      <c r="T176" s="87" t="str">
        <f t="shared" si="322"/>
        <v>WD</v>
      </c>
      <c r="U176" s="87" t="str">
        <f t="shared" ca="1" si="322"/>
        <v xml:space="preserve"> </v>
      </c>
      <c r="V176" s="87" t="str">
        <f t="shared" ca="1" si="322"/>
        <v xml:space="preserve"> </v>
      </c>
      <c r="W176" s="87" t="str">
        <f t="shared" ca="1" si="322"/>
        <v xml:space="preserve"> </v>
      </c>
      <c r="X176" s="87" t="str">
        <f t="shared" ca="1" si="322"/>
        <v xml:space="preserve"> </v>
      </c>
      <c r="Y176" s="87" t="str">
        <f t="shared" ca="1" si="322"/>
        <v xml:space="preserve"> </v>
      </c>
      <c r="Z176" s="87" t="str">
        <f t="shared" si="322"/>
        <v>WD</v>
      </c>
      <c r="AA176" s="87" t="str">
        <f t="shared" si="322"/>
        <v>WD</v>
      </c>
      <c r="AB176" s="87" t="str">
        <f t="shared" ca="1" si="322"/>
        <v xml:space="preserve"> </v>
      </c>
      <c r="AC176" s="87" t="str">
        <f t="shared" ca="1" si="322"/>
        <v xml:space="preserve"> </v>
      </c>
      <c r="AD176" s="87" t="str">
        <f t="shared" ca="1" si="322"/>
        <v xml:space="preserve"> </v>
      </c>
      <c r="AE176" s="87" t="str">
        <f t="shared" ca="1" si="322"/>
        <v xml:space="preserve"> </v>
      </c>
      <c r="AF176" s="87" t="str">
        <f t="shared" ca="1" si="322"/>
        <v xml:space="preserve"> </v>
      </c>
      <c r="AG176" s="87" t="str">
        <f t="shared" si="322"/>
        <v>WD</v>
      </c>
      <c r="AH176" s="87" t="str">
        <f t="shared" si="322"/>
        <v>WD</v>
      </c>
      <c r="AI176" s="87" t="str">
        <f t="shared" ca="1" si="322"/>
        <v xml:space="preserve"> </v>
      </c>
      <c r="AJ176" s="87" t="str">
        <f t="shared" ca="1" si="322"/>
        <v xml:space="preserve"> </v>
      </c>
      <c r="AK176" s="87" t="str">
        <f t="shared" ca="1" si="322"/>
        <v xml:space="preserve"> </v>
      </c>
      <c r="AL176" s="87" t="str">
        <f t="shared" ca="1" si="322"/>
        <v xml:space="preserve"> </v>
      </c>
      <c r="AM176" s="87" t="str">
        <f t="shared" ca="1" si="322"/>
        <v xml:space="preserve"> </v>
      </c>
      <c r="AN176" s="87" t="str">
        <f t="shared" si="322"/>
        <v>WD</v>
      </c>
      <c r="AO176" s="87" t="str">
        <f t="shared" ref="AO176:BT176" si="323">IF($C$2=TRUE,IF($F$176="",IF(AND(OR($D$176&lt;=AO$8,$D$176&lt;AP$8),$E$176&gt;=AO$8),$H$176,IF(OR(WEEKDAY(AO$8)=1,WEEKDAY(AO$8)=7),"WD"," ")),IF(AND(OR($D$176&lt;=AO$8,$D$176&lt;AP$8),$F$176&gt;=AO$8),"C",IF(OR(WEEKDAY(AO$8)=1,WEEKDAY(AO$8)=7),"WD"," "))),IF(OR(WEEKDAY(AO$8)=1,WEEKDAY(AO$8)=7),"WD",IF($F$176="",IF(AND(OR($D$176&lt;=AO$8,$D$176&lt;AP$8),$E$176&gt;=AO$8),$H$176," "),IF(AND(OR($D$176&lt;=AO$8,$D$176&lt;AP$8),$F$176&gt;=AO$8),"C"," "))))</f>
        <v>WD</v>
      </c>
      <c r="AP176" s="87" t="str">
        <f t="shared" ca="1" si="323"/>
        <v xml:space="preserve"> </v>
      </c>
      <c r="AQ176" s="87" t="str">
        <f t="shared" ca="1" si="323"/>
        <v xml:space="preserve"> </v>
      </c>
      <c r="AR176" s="87" t="str">
        <f t="shared" ca="1" si="323"/>
        <v xml:space="preserve"> </v>
      </c>
      <c r="AS176" s="87" t="str">
        <f t="shared" ca="1" si="323"/>
        <v xml:space="preserve"> </v>
      </c>
      <c r="AT176" s="87" t="str">
        <f t="shared" ca="1" si="323"/>
        <v xml:space="preserve"> </v>
      </c>
      <c r="AU176" s="87" t="str">
        <f t="shared" si="323"/>
        <v>WD</v>
      </c>
      <c r="AV176" s="87" t="str">
        <f t="shared" si="323"/>
        <v>WD</v>
      </c>
      <c r="AW176" s="87" t="str">
        <f t="shared" ca="1" si="323"/>
        <v xml:space="preserve"> </v>
      </c>
      <c r="AX176" s="87" t="str">
        <f t="shared" ca="1" si="323"/>
        <v xml:space="preserve"> </v>
      </c>
      <c r="AY176" s="87" t="str">
        <f t="shared" ca="1" si="323"/>
        <v xml:space="preserve"> </v>
      </c>
      <c r="AZ176" s="87" t="str">
        <f t="shared" ca="1" si="323"/>
        <v xml:space="preserve"> </v>
      </c>
      <c r="BA176" s="87" t="str">
        <f t="shared" ca="1" si="323"/>
        <v xml:space="preserve"> </v>
      </c>
      <c r="BB176" s="87" t="str">
        <f t="shared" si="323"/>
        <v>WD</v>
      </c>
      <c r="BC176" s="87" t="str">
        <f t="shared" si="323"/>
        <v>WD</v>
      </c>
      <c r="BD176" s="87" t="str">
        <f t="shared" ca="1" si="323"/>
        <v xml:space="preserve"> </v>
      </c>
      <c r="BE176" s="87" t="str">
        <f t="shared" ca="1" si="323"/>
        <v xml:space="preserve"> </v>
      </c>
      <c r="BF176" s="87" t="str">
        <f t="shared" ca="1" si="323"/>
        <v xml:space="preserve"> </v>
      </c>
      <c r="BG176" s="87" t="str">
        <f t="shared" ca="1" si="323"/>
        <v xml:space="preserve"> </v>
      </c>
      <c r="BH176" s="87" t="str">
        <f t="shared" ca="1" si="323"/>
        <v xml:space="preserve"> </v>
      </c>
      <c r="BI176" s="87" t="str">
        <f t="shared" si="323"/>
        <v>WD</v>
      </c>
      <c r="BJ176" s="87" t="str">
        <f t="shared" si="323"/>
        <v>WD</v>
      </c>
      <c r="BK176" s="87" t="str">
        <f t="shared" ca="1" si="323"/>
        <v xml:space="preserve"> </v>
      </c>
      <c r="BL176" s="87" t="str">
        <f t="shared" ca="1" si="323"/>
        <v xml:space="preserve"> </v>
      </c>
      <c r="BM176" s="87" t="str">
        <f t="shared" ca="1" si="323"/>
        <v xml:space="preserve"> </v>
      </c>
      <c r="BN176" s="87" t="str">
        <f t="shared" ca="1" si="323"/>
        <v xml:space="preserve"> </v>
      </c>
      <c r="BO176" s="87" t="str">
        <f t="shared" ca="1" si="323"/>
        <v xml:space="preserve"> </v>
      </c>
      <c r="BP176" s="87" t="str">
        <f t="shared" si="323"/>
        <v>WD</v>
      </c>
      <c r="BQ176" s="87" t="str">
        <f t="shared" si="323"/>
        <v>WD</v>
      </c>
      <c r="BR176" s="87" t="str">
        <f t="shared" ca="1" si="323"/>
        <v xml:space="preserve"> </v>
      </c>
      <c r="BS176" s="87" t="str">
        <f t="shared" ca="1" si="323"/>
        <v xml:space="preserve"> </v>
      </c>
      <c r="BT176" s="87" t="str">
        <f t="shared" ca="1" si="323"/>
        <v xml:space="preserve"> </v>
      </c>
      <c r="BU176" s="87" t="str">
        <f t="shared" ref="BU176:CZ176" ca="1" si="324">IF($C$2=TRUE,IF($F$176="",IF(AND(OR($D$176&lt;=BU$8,$D$176&lt;BV$8),$E$176&gt;=BU$8),$H$176,IF(OR(WEEKDAY(BU$8)=1,WEEKDAY(BU$8)=7),"WD"," ")),IF(AND(OR($D$176&lt;=BU$8,$D$176&lt;BV$8),$F$176&gt;=BU$8),"C",IF(OR(WEEKDAY(BU$8)=1,WEEKDAY(BU$8)=7),"WD"," "))),IF(OR(WEEKDAY(BU$8)=1,WEEKDAY(BU$8)=7),"WD",IF($F$176="",IF(AND(OR($D$176&lt;=BU$8,$D$176&lt;BV$8),$E$176&gt;=BU$8),$H$176," "),IF(AND(OR($D$176&lt;=BU$8,$D$176&lt;BV$8),$F$176&gt;=BU$8),"C"," "))))</f>
        <v xml:space="preserve"> </v>
      </c>
      <c r="BV176" s="87" t="str">
        <f t="shared" ca="1" si="324"/>
        <v xml:space="preserve"> </v>
      </c>
      <c r="BW176" s="87" t="str">
        <f t="shared" si="324"/>
        <v>WD</v>
      </c>
      <c r="BX176" s="87" t="str">
        <f t="shared" si="324"/>
        <v>WD</v>
      </c>
      <c r="BY176" s="87" t="str">
        <f t="shared" ca="1" si="324"/>
        <v xml:space="preserve"> </v>
      </c>
      <c r="BZ176" s="87" t="str">
        <f t="shared" ca="1" si="324"/>
        <v xml:space="preserve"> </v>
      </c>
      <c r="CA176" s="87" t="str">
        <f t="shared" ca="1" si="324"/>
        <v xml:space="preserve"> </v>
      </c>
      <c r="CB176" s="87" t="str">
        <f t="shared" ca="1" si="324"/>
        <v xml:space="preserve"> </v>
      </c>
      <c r="CC176" s="87" t="str">
        <f t="shared" ca="1" si="324"/>
        <v xml:space="preserve"> </v>
      </c>
      <c r="CD176" s="87" t="str">
        <f t="shared" si="324"/>
        <v>WD</v>
      </c>
      <c r="CE176" s="87" t="str">
        <f t="shared" si="324"/>
        <v>WD</v>
      </c>
      <c r="CF176" s="87" t="str">
        <f t="shared" ca="1" si="324"/>
        <v xml:space="preserve"> </v>
      </c>
      <c r="CG176" s="87" t="str">
        <f t="shared" ca="1" si="324"/>
        <v xml:space="preserve"> </v>
      </c>
      <c r="CH176" s="87" t="str">
        <f t="shared" ca="1" si="324"/>
        <v xml:space="preserve"> </v>
      </c>
      <c r="CI176" s="87" t="str">
        <f t="shared" ca="1" si="324"/>
        <v xml:space="preserve"> </v>
      </c>
      <c r="CJ176" s="87" t="str">
        <f t="shared" ca="1" si="324"/>
        <v xml:space="preserve"> </v>
      </c>
      <c r="CK176" s="87" t="str">
        <f t="shared" si="324"/>
        <v>WD</v>
      </c>
      <c r="CL176" s="87" t="str">
        <f t="shared" si="324"/>
        <v>WD</v>
      </c>
      <c r="CM176" s="87" t="str">
        <f t="shared" ca="1" si="324"/>
        <v xml:space="preserve"> </v>
      </c>
      <c r="CN176" s="87" t="str">
        <f t="shared" ca="1" si="324"/>
        <v xml:space="preserve"> </v>
      </c>
      <c r="CO176" s="87" t="str">
        <f t="shared" ca="1" si="324"/>
        <v xml:space="preserve"> </v>
      </c>
      <c r="CP176" s="87" t="str">
        <f t="shared" ca="1" si="324"/>
        <v xml:space="preserve"> </v>
      </c>
      <c r="CQ176" s="87" t="str">
        <f t="shared" ca="1" si="324"/>
        <v xml:space="preserve"> </v>
      </c>
      <c r="CR176" s="87" t="str">
        <f t="shared" si="324"/>
        <v>WD</v>
      </c>
      <c r="CS176" s="87" t="str">
        <f t="shared" si="324"/>
        <v>WD</v>
      </c>
      <c r="CT176" s="87" t="str">
        <f t="shared" ca="1" si="324"/>
        <v xml:space="preserve"> </v>
      </c>
      <c r="CU176" s="87" t="str">
        <f t="shared" ca="1" si="324"/>
        <v xml:space="preserve"> </v>
      </c>
      <c r="CV176" s="87" t="str">
        <f t="shared" ca="1" si="324"/>
        <v xml:space="preserve"> </v>
      </c>
      <c r="CW176" s="87" t="str">
        <f t="shared" ca="1" si="324"/>
        <v xml:space="preserve"> </v>
      </c>
      <c r="CX176" s="87" t="str">
        <f t="shared" ca="1" si="324"/>
        <v xml:space="preserve"> </v>
      </c>
      <c r="CY176" s="87" t="str">
        <f t="shared" si="324"/>
        <v>WD</v>
      </c>
      <c r="CZ176" s="87" t="str">
        <f t="shared" si="324"/>
        <v>WD</v>
      </c>
      <c r="DA176" s="87" t="str">
        <f t="shared" ref="DA176:DZ176" ca="1" si="325">IF($C$2=TRUE,IF($F$176="",IF(AND(OR($D$176&lt;=DA$8,$D$176&lt;DB$8),$E$176&gt;=DA$8),$H$176,IF(OR(WEEKDAY(DA$8)=1,WEEKDAY(DA$8)=7),"WD"," ")),IF(AND(OR($D$176&lt;=DA$8,$D$176&lt;DB$8),$F$176&gt;=DA$8),"C",IF(OR(WEEKDAY(DA$8)=1,WEEKDAY(DA$8)=7),"WD"," "))),IF(OR(WEEKDAY(DA$8)=1,WEEKDAY(DA$8)=7),"WD",IF($F$176="",IF(AND(OR($D$176&lt;=DA$8,$D$176&lt;DB$8),$E$176&gt;=DA$8),$H$176," "),IF(AND(OR($D$176&lt;=DA$8,$D$176&lt;DB$8),$F$176&gt;=DA$8),"C"," "))))</f>
        <v xml:space="preserve"> </v>
      </c>
      <c r="DB176" s="87" t="str">
        <f t="shared" ca="1" si="325"/>
        <v xml:space="preserve"> </v>
      </c>
      <c r="DC176" s="87" t="str">
        <f t="shared" ca="1" si="325"/>
        <v xml:space="preserve"> </v>
      </c>
      <c r="DD176" s="87" t="str">
        <f t="shared" ca="1" si="325"/>
        <v xml:space="preserve"> </v>
      </c>
      <c r="DE176" s="87" t="str">
        <f t="shared" ca="1" si="325"/>
        <v xml:space="preserve"> </v>
      </c>
      <c r="DF176" s="87" t="str">
        <f t="shared" si="325"/>
        <v>WD</v>
      </c>
      <c r="DG176" s="87" t="str">
        <f t="shared" si="325"/>
        <v>WD</v>
      </c>
      <c r="DH176" s="87" t="str">
        <f t="shared" ca="1" si="325"/>
        <v xml:space="preserve"> </v>
      </c>
      <c r="DI176" s="87" t="str">
        <f t="shared" ca="1" si="325"/>
        <v xml:space="preserve"> </v>
      </c>
      <c r="DJ176" s="87" t="str">
        <f t="shared" ca="1" si="325"/>
        <v xml:space="preserve"> </v>
      </c>
      <c r="DK176" s="87" t="str">
        <f t="shared" ca="1" si="325"/>
        <v xml:space="preserve"> </v>
      </c>
      <c r="DL176" s="87" t="str">
        <f t="shared" ca="1" si="325"/>
        <v xml:space="preserve"> </v>
      </c>
      <c r="DM176" s="87" t="str">
        <f t="shared" si="325"/>
        <v>WD</v>
      </c>
      <c r="DN176" s="87" t="str">
        <f t="shared" si="325"/>
        <v>WD</v>
      </c>
      <c r="DO176" s="87" t="str">
        <f t="shared" ca="1" si="325"/>
        <v xml:space="preserve"> </v>
      </c>
      <c r="DP176" s="87" t="str">
        <f t="shared" ca="1" si="325"/>
        <v xml:space="preserve"> </v>
      </c>
      <c r="DQ176" s="87" t="str">
        <f t="shared" ca="1" si="325"/>
        <v xml:space="preserve"> </v>
      </c>
      <c r="DR176" s="87" t="str">
        <f t="shared" ca="1" si="325"/>
        <v xml:space="preserve"> </v>
      </c>
      <c r="DS176" s="87" t="str">
        <f t="shared" ca="1" si="325"/>
        <v xml:space="preserve"> </v>
      </c>
      <c r="DT176" s="87" t="str">
        <f t="shared" si="325"/>
        <v>WD</v>
      </c>
      <c r="DU176" s="87" t="str">
        <f t="shared" si="325"/>
        <v>WD</v>
      </c>
      <c r="DV176" s="87" t="str">
        <f t="shared" ca="1" si="325"/>
        <v xml:space="preserve"> </v>
      </c>
      <c r="DW176" s="87" t="str">
        <f t="shared" ca="1" si="325"/>
        <v xml:space="preserve"> </v>
      </c>
      <c r="DX176" s="87" t="str">
        <f t="shared" ca="1" si="325"/>
        <v xml:space="preserve"> </v>
      </c>
      <c r="DY176" s="87" t="str">
        <f t="shared" ca="1" si="325"/>
        <v xml:space="preserve"> </v>
      </c>
      <c r="DZ176" s="87" t="str">
        <f t="shared" ca="1" si="325"/>
        <v xml:space="preserve"> </v>
      </c>
    </row>
    <row r="177" spans="1:130" s="74" customFormat="1" ht="1.2" customHeight="1" x14ac:dyDescent="0.3">
      <c r="A177" s="96"/>
      <c r="B177" s="96"/>
      <c r="C177" s="96"/>
      <c r="D177" s="97"/>
      <c r="E177" s="97"/>
      <c r="F177" s="97"/>
      <c r="G177" s="98" t="str">
        <f ca="1">IF(AND(G176 = 100%, G178 = 100%), "100%", " ")</f>
        <v xml:space="preserve"> </v>
      </c>
      <c r="H177" s="82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  <c r="BX177" s="87"/>
      <c r="BY177" s="87"/>
      <c r="BZ177" s="87"/>
      <c r="CA177" s="87"/>
      <c r="CB177" s="87"/>
      <c r="CC177" s="87"/>
      <c r="CD177" s="87"/>
      <c r="CE177" s="87"/>
      <c r="CF177" s="87"/>
      <c r="CG177" s="87"/>
      <c r="CH177" s="87"/>
      <c r="CI177" s="87"/>
      <c r="CJ177" s="87"/>
      <c r="CK177" s="87"/>
      <c r="CL177" s="87"/>
      <c r="CM177" s="87"/>
      <c r="CN177" s="87"/>
      <c r="CO177" s="87"/>
      <c r="CP177" s="87"/>
      <c r="CQ177" s="87"/>
      <c r="CR177" s="87"/>
      <c r="CS177" s="87"/>
      <c r="CT177" s="87"/>
      <c r="CU177" s="87"/>
      <c r="CV177" s="87"/>
      <c r="CW177" s="87"/>
      <c r="CX177" s="87"/>
      <c r="CY177" s="87"/>
      <c r="CZ177" s="87"/>
      <c r="DA177" s="87"/>
      <c r="DB177" s="87"/>
      <c r="DC177" s="87"/>
      <c r="DD177" s="87"/>
      <c r="DE177" s="87"/>
      <c r="DF177" s="87"/>
      <c r="DG177" s="87"/>
      <c r="DH177" s="87"/>
      <c r="DI177" s="87"/>
      <c r="DJ177" s="87"/>
      <c r="DK177" s="87"/>
      <c r="DL177" s="87"/>
      <c r="DM177" s="87"/>
      <c r="DN177" s="87"/>
      <c r="DO177" s="87"/>
      <c r="DP177" s="87"/>
      <c r="DQ177" s="87"/>
      <c r="DR177" s="87"/>
      <c r="DS177" s="87"/>
      <c r="DT177" s="87"/>
      <c r="DU177" s="87"/>
      <c r="DV177" s="87"/>
      <c r="DW177" s="87"/>
      <c r="DX177" s="87"/>
      <c r="DY177" s="87"/>
      <c r="DZ177" s="87"/>
    </row>
    <row r="178" spans="1:130" x14ac:dyDescent="0.3">
      <c r="A178" s="96" t="str">
        <f ca="1">IF(OFFSET(Actions!B1,85,0)  = "","", OFFSET(Actions!B1,85,0) )</f>
        <v/>
      </c>
      <c r="B178" s="96" t="str">
        <f ca="1">IF(OFFSET(Actions!H$1,85,0) = "","", OFFSET(Actions!H$1,85,0))</f>
        <v/>
      </c>
      <c r="C178" s="96" t="str">
        <f ca="1">IF(OFFSET(Actions!C1,85,0)  = "","", OFFSET(Actions!C1,85,0) )</f>
        <v/>
      </c>
      <c r="D178" s="97" t="str">
        <f ca="1">IF(OFFSET(Actions!I$1,85,0) = 0/1/1900,"",IFERROR(DATEVALUE(MID(OFFSET(Actions!I$1,85,0), 5,8 )), OFFSET(Actions!I$1,85,0)))</f>
        <v/>
      </c>
      <c r="E178" s="97" t="str">
        <f ca="1">IF(OFFSET(Actions!J$1,85,0) = 0/1/1900,"",IFERROR(DATEVALUE(MID(OFFSET(Actions!J$1,85,0), 5,8 )), OFFSET(Actions!J$1,85,0)))</f>
        <v/>
      </c>
      <c r="F178" s="97" t="str">
        <f ca="1">IF(OFFSET(Actions!K$1,85,0) = 0/1/1900,"",IFERROR(DATEVALUE(MID(OFFSET(Actions!K$1,85,0), 5,8 )), OFFSET(Actions!K$1,85,0)))</f>
        <v/>
      </c>
      <c r="G178" s="98" t="str">
        <f ca="1">IF(OFFSET(Actions!G1,85,0)  = "","", OFFSET(Actions!G1,85,0) )</f>
        <v/>
      </c>
      <c r="H178" s="82" t="str">
        <f ca="1">IF(OFFSET(Actions!E1,85,0)  = "","", OFFSET(Actions!E1,85,0) )</f>
        <v/>
      </c>
      <c r="I178" s="87" t="str">
        <f t="shared" ref="I178:AN178" ca="1" si="326">IF($C$2=TRUE,IF($F$178="",IF(AND(OR($D$178&lt;=I$8,$D$178&lt;J$8),$E$178&gt;=I$8),$H$178,IF(OR(WEEKDAY(I$8)=1,WEEKDAY(I$8)=7),"WD"," ")),IF(AND(OR($D$178&lt;=I$8,$D$178&lt;J$8),$F$178&gt;=I$8),"C",IF(OR(WEEKDAY(I$8)=1,WEEKDAY(I$8)=7),"WD"," "))),IF(OR(WEEKDAY(I$8)=1,WEEKDAY(I$8)=7),"WD",IF($F$178="",IF(AND(OR($D$178&lt;=I$8,$D$178&lt;J$8),$E$178&gt;=I$8),$H$178," "),IF(AND(OR($D$178&lt;=I$8,$D$178&lt;J$8),$F$178&gt;=I$8),"C"," "))))</f>
        <v xml:space="preserve"> </v>
      </c>
      <c r="J178" s="87" t="str">
        <f t="shared" ca="1" si="326"/>
        <v xml:space="preserve"> </v>
      </c>
      <c r="K178" s="87" t="str">
        <f t="shared" ca="1" si="326"/>
        <v xml:space="preserve"> </v>
      </c>
      <c r="L178" s="87" t="str">
        <f t="shared" si="326"/>
        <v>WD</v>
      </c>
      <c r="M178" s="87" t="str">
        <f t="shared" si="326"/>
        <v>WD</v>
      </c>
      <c r="N178" s="87" t="str">
        <f t="shared" ca="1" si="326"/>
        <v xml:space="preserve"> </v>
      </c>
      <c r="O178" s="87" t="str">
        <f t="shared" ca="1" si="326"/>
        <v xml:space="preserve"> </v>
      </c>
      <c r="P178" s="87" t="str">
        <f t="shared" ca="1" si="326"/>
        <v xml:space="preserve"> </v>
      </c>
      <c r="Q178" s="87" t="str">
        <f t="shared" ca="1" si="326"/>
        <v xml:space="preserve"> </v>
      </c>
      <c r="R178" s="87" t="str">
        <f t="shared" ca="1" si="326"/>
        <v xml:space="preserve"> </v>
      </c>
      <c r="S178" s="87" t="str">
        <f t="shared" si="326"/>
        <v>WD</v>
      </c>
      <c r="T178" s="87" t="str">
        <f t="shared" si="326"/>
        <v>WD</v>
      </c>
      <c r="U178" s="87" t="str">
        <f t="shared" ca="1" si="326"/>
        <v xml:space="preserve"> </v>
      </c>
      <c r="V178" s="87" t="str">
        <f t="shared" ca="1" si="326"/>
        <v xml:space="preserve"> </v>
      </c>
      <c r="W178" s="87" t="str">
        <f t="shared" ca="1" si="326"/>
        <v xml:space="preserve"> </v>
      </c>
      <c r="X178" s="87" t="str">
        <f t="shared" ca="1" si="326"/>
        <v xml:space="preserve"> </v>
      </c>
      <c r="Y178" s="87" t="str">
        <f t="shared" ca="1" si="326"/>
        <v xml:space="preserve"> </v>
      </c>
      <c r="Z178" s="87" t="str">
        <f t="shared" si="326"/>
        <v>WD</v>
      </c>
      <c r="AA178" s="87" t="str">
        <f t="shared" si="326"/>
        <v>WD</v>
      </c>
      <c r="AB178" s="87" t="str">
        <f t="shared" ca="1" si="326"/>
        <v xml:space="preserve"> </v>
      </c>
      <c r="AC178" s="87" t="str">
        <f t="shared" ca="1" si="326"/>
        <v xml:space="preserve"> </v>
      </c>
      <c r="AD178" s="87" t="str">
        <f t="shared" ca="1" si="326"/>
        <v xml:space="preserve"> </v>
      </c>
      <c r="AE178" s="87" t="str">
        <f t="shared" ca="1" si="326"/>
        <v xml:space="preserve"> </v>
      </c>
      <c r="AF178" s="87" t="str">
        <f t="shared" ca="1" si="326"/>
        <v xml:space="preserve"> </v>
      </c>
      <c r="AG178" s="87" t="str">
        <f t="shared" si="326"/>
        <v>WD</v>
      </c>
      <c r="AH178" s="87" t="str">
        <f t="shared" si="326"/>
        <v>WD</v>
      </c>
      <c r="AI178" s="87" t="str">
        <f t="shared" ca="1" si="326"/>
        <v xml:space="preserve"> </v>
      </c>
      <c r="AJ178" s="87" t="str">
        <f t="shared" ca="1" si="326"/>
        <v xml:space="preserve"> </v>
      </c>
      <c r="AK178" s="87" t="str">
        <f t="shared" ca="1" si="326"/>
        <v xml:space="preserve"> </v>
      </c>
      <c r="AL178" s="87" t="str">
        <f t="shared" ca="1" si="326"/>
        <v xml:space="preserve"> </v>
      </c>
      <c r="AM178" s="87" t="str">
        <f t="shared" ca="1" si="326"/>
        <v xml:space="preserve"> </v>
      </c>
      <c r="AN178" s="87" t="str">
        <f t="shared" si="326"/>
        <v>WD</v>
      </c>
      <c r="AO178" s="87" t="str">
        <f t="shared" ref="AO178:BT178" si="327">IF($C$2=TRUE,IF($F$178="",IF(AND(OR($D$178&lt;=AO$8,$D$178&lt;AP$8),$E$178&gt;=AO$8),$H$178,IF(OR(WEEKDAY(AO$8)=1,WEEKDAY(AO$8)=7),"WD"," ")),IF(AND(OR($D$178&lt;=AO$8,$D$178&lt;AP$8),$F$178&gt;=AO$8),"C",IF(OR(WEEKDAY(AO$8)=1,WEEKDAY(AO$8)=7),"WD"," "))),IF(OR(WEEKDAY(AO$8)=1,WEEKDAY(AO$8)=7),"WD",IF($F$178="",IF(AND(OR($D$178&lt;=AO$8,$D$178&lt;AP$8),$E$178&gt;=AO$8),$H$178," "),IF(AND(OR($D$178&lt;=AO$8,$D$178&lt;AP$8),$F$178&gt;=AO$8),"C"," "))))</f>
        <v>WD</v>
      </c>
      <c r="AP178" s="87" t="str">
        <f t="shared" ca="1" si="327"/>
        <v xml:space="preserve"> </v>
      </c>
      <c r="AQ178" s="87" t="str">
        <f t="shared" ca="1" si="327"/>
        <v xml:space="preserve"> </v>
      </c>
      <c r="AR178" s="87" t="str">
        <f t="shared" ca="1" si="327"/>
        <v xml:space="preserve"> </v>
      </c>
      <c r="AS178" s="87" t="str">
        <f t="shared" ca="1" si="327"/>
        <v xml:space="preserve"> </v>
      </c>
      <c r="AT178" s="87" t="str">
        <f t="shared" ca="1" si="327"/>
        <v xml:space="preserve"> </v>
      </c>
      <c r="AU178" s="87" t="str">
        <f t="shared" si="327"/>
        <v>WD</v>
      </c>
      <c r="AV178" s="87" t="str">
        <f t="shared" si="327"/>
        <v>WD</v>
      </c>
      <c r="AW178" s="87" t="str">
        <f t="shared" ca="1" si="327"/>
        <v xml:space="preserve"> </v>
      </c>
      <c r="AX178" s="87" t="str">
        <f t="shared" ca="1" si="327"/>
        <v xml:space="preserve"> </v>
      </c>
      <c r="AY178" s="87" t="str">
        <f t="shared" ca="1" si="327"/>
        <v xml:space="preserve"> </v>
      </c>
      <c r="AZ178" s="87" t="str">
        <f t="shared" ca="1" si="327"/>
        <v xml:space="preserve"> </v>
      </c>
      <c r="BA178" s="87" t="str">
        <f t="shared" ca="1" si="327"/>
        <v xml:space="preserve"> </v>
      </c>
      <c r="BB178" s="87" t="str">
        <f t="shared" si="327"/>
        <v>WD</v>
      </c>
      <c r="BC178" s="87" t="str">
        <f t="shared" si="327"/>
        <v>WD</v>
      </c>
      <c r="BD178" s="87" t="str">
        <f t="shared" ca="1" si="327"/>
        <v xml:space="preserve"> </v>
      </c>
      <c r="BE178" s="87" t="str">
        <f t="shared" ca="1" si="327"/>
        <v xml:space="preserve"> </v>
      </c>
      <c r="BF178" s="87" t="str">
        <f t="shared" ca="1" si="327"/>
        <v xml:space="preserve"> </v>
      </c>
      <c r="BG178" s="87" t="str">
        <f t="shared" ca="1" si="327"/>
        <v xml:space="preserve"> </v>
      </c>
      <c r="BH178" s="87" t="str">
        <f t="shared" ca="1" si="327"/>
        <v xml:space="preserve"> </v>
      </c>
      <c r="BI178" s="87" t="str">
        <f t="shared" si="327"/>
        <v>WD</v>
      </c>
      <c r="BJ178" s="87" t="str">
        <f t="shared" si="327"/>
        <v>WD</v>
      </c>
      <c r="BK178" s="87" t="str">
        <f t="shared" ca="1" si="327"/>
        <v xml:space="preserve"> </v>
      </c>
      <c r="BL178" s="87" t="str">
        <f t="shared" ca="1" si="327"/>
        <v xml:space="preserve"> </v>
      </c>
      <c r="BM178" s="87" t="str">
        <f t="shared" ca="1" si="327"/>
        <v xml:space="preserve"> </v>
      </c>
      <c r="BN178" s="87" t="str">
        <f t="shared" ca="1" si="327"/>
        <v xml:space="preserve"> </v>
      </c>
      <c r="BO178" s="87" t="str">
        <f t="shared" ca="1" si="327"/>
        <v xml:space="preserve"> </v>
      </c>
      <c r="BP178" s="87" t="str">
        <f t="shared" si="327"/>
        <v>WD</v>
      </c>
      <c r="BQ178" s="87" t="str">
        <f t="shared" si="327"/>
        <v>WD</v>
      </c>
      <c r="BR178" s="87" t="str">
        <f t="shared" ca="1" si="327"/>
        <v xml:space="preserve"> </v>
      </c>
      <c r="BS178" s="87" t="str">
        <f t="shared" ca="1" si="327"/>
        <v xml:space="preserve"> </v>
      </c>
      <c r="BT178" s="87" t="str">
        <f t="shared" ca="1" si="327"/>
        <v xml:space="preserve"> </v>
      </c>
      <c r="BU178" s="87" t="str">
        <f t="shared" ref="BU178:CZ178" ca="1" si="328">IF($C$2=TRUE,IF($F$178="",IF(AND(OR($D$178&lt;=BU$8,$D$178&lt;BV$8),$E$178&gt;=BU$8),$H$178,IF(OR(WEEKDAY(BU$8)=1,WEEKDAY(BU$8)=7),"WD"," ")),IF(AND(OR($D$178&lt;=BU$8,$D$178&lt;BV$8),$F$178&gt;=BU$8),"C",IF(OR(WEEKDAY(BU$8)=1,WEEKDAY(BU$8)=7),"WD"," "))),IF(OR(WEEKDAY(BU$8)=1,WEEKDAY(BU$8)=7),"WD",IF($F$178="",IF(AND(OR($D$178&lt;=BU$8,$D$178&lt;BV$8),$E$178&gt;=BU$8),$H$178," "),IF(AND(OR($D$178&lt;=BU$8,$D$178&lt;BV$8),$F$178&gt;=BU$8),"C"," "))))</f>
        <v xml:space="preserve"> </v>
      </c>
      <c r="BV178" s="87" t="str">
        <f t="shared" ca="1" si="328"/>
        <v xml:space="preserve"> </v>
      </c>
      <c r="BW178" s="87" t="str">
        <f t="shared" si="328"/>
        <v>WD</v>
      </c>
      <c r="BX178" s="87" t="str">
        <f t="shared" si="328"/>
        <v>WD</v>
      </c>
      <c r="BY178" s="87" t="str">
        <f t="shared" ca="1" si="328"/>
        <v xml:space="preserve"> </v>
      </c>
      <c r="BZ178" s="87" t="str">
        <f t="shared" ca="1" si="328"/>
        <v xml:space="preserve"> </v>
      </c>
      <c r="CA178" s="87" t="str">
        <f t="shared" ca="1" si="328"/>
        <v xml:space="preserve"> </v>
      </c>
      <c r="CB178" s="87" t="str">
        <f t="shared" ca="1" si="328"/>
        <v xml:space="preserve"> </v>
      </c>
      <c r="CC178" s="87" t="str">
        <f t="shared" ca="1" si="328"/>
        <v xml:space="preserve"> </v>
      </c>
      <c r="CD178" s="87" t="str">
        <f t="shared" si="328"/>
        <v>WD</v>
      </c>
      <c r="CE178" s="87" t="str">
        <f t="shared" si="328"/>
        <v>WD</v>
      </c>
      <c r="CF178" s="87" t="str">
        <f t="shared" ca="1" si="328"/>
        <v xml:space="preserve"> </v>
      </c>
      <c r="CG178" s="87" t="str">
        <f t="shared" ca="1" si="328"/>
        <v xml:space="preserve"> </v>
      </c>
      <c r="CH178" s="87" t="str">
        <f t="shared" ca="1" si="328"/>
        <v xml:space="preserve"> </v>
      </c>
      <c r="CI178" s="87" t="str">
        <f t="shared" ca="1" si="328"/>
        <v xml:space="preserve"> </v>
      </c>
      <c r="CJ178" s="87" t="str">
        <f t="shared" ca="1" si="328"/>
        <v xml:space="preserve"> </v>
      </c>
      <c r="CK178" s="87" t="str">
        <f t="shared" si="328"/>
        <v>WD</v>
      </c>
      <c r="CL178" s="87" t="str">
        <f t="shared" si="328"/>
        <v>WD</v>
      </c>
      <c r="CM178" s="87" t="str">
        <f t="shared" ca="1" si="328"/>
        <v xml:space="preserve"> </v>
      </c>
      <c r="CN178" s="87" t="str">
        <f t="shared" ca="1" si="328"/>
        <v xml:space="preserve"> </v>
      </c>
      <c r="CO178" s="87" t="str">
        <f t="shared" ca="1" si="328"/>
        <v xml:space="preserve"> </v>
      </c>
      <c r="CP178" s="87" t="str">
        <f t="shared" ca="1" si="328"/>
        <v xml:space="preserve"> </v>
      </c>
      <c r="CQ178" s="87" t="str">
        <f t="shared" ca="1" si="328"/>
        <v xml:space="preserve"> </v>
      </c>
      <c r="CR178" s="87" t="str">
        <f t="shared" si="328"/>
        <v>WD</v>
      </c>
      <c r="CS178" s="87" t="str">
        <f t="shared" si="328"/>
        <v>WD</v>
      </c>
      <c r="CT178" s="87" t="str">
        <f t="shared" ca="1" si="328"/>
        <v xml:space="preserve"> </v>
      </c>
      <c r="CU178" s="87" t="str">
        <f t="shared" ca="1" si="328"/>
        <v xml:space="preserve"> </v>
      </c>
      <c r="CV178" s="87" t="str">
        <f t="shared" ca="1" si="328"/>
        <v xml:space="preserve"> </v>
      </c>
      <c r="CW178" s="87" t="str">
        <f t="shared" ca="1" si="328"/>
        <v xml:space="preserve"> </v>
      </c>
      <c r="CX178" s="87" t="str">
        <f t="shared" ca="1" si="328"/>
        <v xml:space="preserve"> </v>
      </c>
      <c r="CY178" s="87" t="str">
        <f t="shared" si="328"/>
        <v>WD</v>
      </c>
      <c r="CZ178" s="87" t="str">
        <f t="shared" si="328"/>
        <v>WD</v>
      </c>
      <c r="DA178" s="87" t="str">
        <f t="shared" ref="DA178:DZ178" ca="1" si="329">IF($C$2=TRUE,IF($F$178="",IF(AND(OR($D$178&lt;=DA$8,$D$178&lt;DB$8),$E$178&gt;=DA$8),$H$178,IF(OR(WEEKDAY(DA$8)=1,WEEKDAY(DA$8)=7),"WD"," ")),IF(AND(OR($D$178&lt;=DA$8,$D$178&lt;DB$8),$F$178&gt;=DA$8),"C",IF(OR(WEEKDAY(DA$8)=1,WEEKDAY(DA$8)=7),"WD"," "))),IF(OR(WEEKDAY(DA$8)=1,WEEKDAY(DA$8)=7),"WD",IF($F$178="",IF(AND(OR($D$178&lt;=DA$8,$D$178&lt;DB$8),$E$178&gt;=DA$8),$H$178," "),IF(AND(OR($D$178&lt;=DA$8,$D$178&lt;DB$8),$F$178&gt;=DA$8),"C"," "))))</f>
        <v xml:space="preserve"> </v>
      </c>
      <c r="DB178" s="87" t="str">
        <f t="shared" ca="1" si="329"/>
        <v xml:space="preserve"> </v>
      </c>
      <c r="DC178" s="87" t="str">
        <f t="shared" ca="1" si="329"/>
        <v xml:space="preserve"> </v>
      </c>
      <c r="DD178" s="87" t="str">
        <f t="shared" ca="1" si="329"/>
        <v xml:space="preserve"> </v>
      </c>
      <c r="DE178" s="87" t="str">
        <f t="shared" ca="1" si="329"/>
        <v xml:space="preserve"> </v>
      </c>
      <c r="DF178" s="87" t="str">
        <f t="shared" si="329"/>
        <v>WD</v>
      </c>
      <c r="DG178" s="87" t="str">
        <f t="shared" si="329"/>
        <v>WD</v>
      </c>
      <c r="DH178" s="87" t="str">
        <f t="shared" ca="1" si="329"/>
        <v xml:space="preserve"> </v>
      </c>
      <c r="DI178" s="87" t="str">
        <f t="shared" ca="1" si="329"/>
        <v xml:space="preserve"> </v>
      </c>
      <c r="DJ178" s="87" t="str">
        <f t="shared" ca="1" si="329"/>
        <v xml:space="preserve"> </v>
      </c>
      <c r="DK178" s="87" t="str">
        <f t="shared" ca="1" si="329"/>
        <v xml:space="preserve"> </v>
      </c>
      <c r="DL178" s="87" t="str">
        <f t="shared" ca="1" si="329"/>
        <v xml:space="preserve"> </v>
      </c>
      <c r="DM178" s="87" t="str">
        <f t="shared" si="329"/>
        <v>WD</v>
      </c>
      <c r="DN178" s="87" t="str">
        <f t="shared" si="329"/>
        <v>WD</v>
      </c>
      <c r="DO178" s="87" t="str">
        <f t="shared" ca="1" si="329"/>
        <v xml:space="preserve"> </v>
      </c>
      <c r="DP178" s="87" t="str">
        <f t="shared" ca="1" si="329"/>
        <v xml:space="preserve"> </v>
      </c>
      <c r="DQ178" s="87" t="str">
        <f t="shared" ca="1" si="329"/>
        <v xml:space="preserve"> </v>
      </c>
      <c r="DR178" s="87" t="str">
        <f t="shared" ca="1" si="329"/>
        <v xml:space="preserve"> </v>
      </c>
      <c r="DS178" s="87" t="str">
        <f t="shared" ca="1" si="329"/>
        <v xml:space="preserve"> </v>
      </c>
      <c r="DT178" s="87" t="str">
        <f t="shared" si="329"/>
        <v>WD</v>
      </c>
      <c r="DU178" s="87" t="str">
        <f t="shared" si="329"/>
        <v>WD</v>
      </c>
      <c r="DV178" s="87" t="str">
        <f t="shared" ca="1" si="329"/>
        <v xml:space="preserve"> </v>
      </c>
      <c r="DW178" s="87" t="str">
        <f t="shared" ca="1" si="329"/>
        <v xml:space="preserve"> </v>
      </c>
      <c r="DX178" s="87" t="str">
        <f t="shared" ca="1" si="329"/>
        <v xml:space="preserve"> </v>
      </c>
      <c r="DY178" s="87" t="str">
        <f t="shared" ca="1" si="329"/>
        <v xml:space="preserve"> </v>
      </c>
      <c r="DZ178" s="87" t="str">
        <f t="shared" ca="1" si="329"/>
        <v xml:space="preserve"> </v>
      </c>
    </row>
    <row r="179" spans="1:130" s="74" customFormat="1" ht="1.2" customHeight="1" x14ac:dyDescent="0.3">
      <c r="A179" s="96"/>
      <c r="B179" s="96"/>
      <c r="C179" s="96"/>
      <c r="D179" s="97"/>
      <c r="E179" s="97"/>
      <c r="F179" s="97"/>
      <c r="G179" s="98" t="str">
        <f ca="1">IF(AND(G178 = 100%, G180 = 100%), "100%", " ")</f>
        <v xml:space="preserve"> </v>
      </c>
      <c r="H179" s="82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  <c r="BX179" s="87"/>
      <c r="BY179" s="87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87"/>
      <c r="CX179" s="87"/>
      <c r="CY179" s="87"/>
      <c r="CZ179" s="87"/>
      <c r="DA179" s="87"/>
      <c r="DB179" s="87"/>
      <c r="DC179" s="87"/>
      <c r="DD179" s="87"/>
      <c r="DE179" s="87"/>
      <c r="DF179" s="87"/>
      <c r="DG179" s="87"/>
      <c r="DH179" s="87"/>
      <c r="DI179" s="87"/>
      <c r="DJ179" s="87"/>
      <c r="DK179" s="87"/>
      <c r="DL179" s="87"/>
      <c r="DM179" s="87"/>
      <c r="DN179" s="87"/>
      <c r="DO179" s="87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</row>
    <row r="180" spans="1:130" x14ac:dyDescent="0.3">
      <c r="A180" s="96" t="str">
        <f ca="1">IF(OFFSET(Actions!B1,86,0)  = "","", OFFSET(Actions!B1,86,0) )</f>
        <v/>
      </c>
      <c r="B180" s="96" t="str">
        <f ca="1">IF(OFFSET(Actions!H$1,86,0) = "","", OFFSET(Actions!H$1,86,0))</f>
        <v/>
      </c>
      <c r="C180" s="96" t="str">
        <f ca="1">IF(OFFSET(Actions!C1,86,0)  = "","", OFFSET(Actions!C1,86,0) )</f>
        <v/>
      </c>
      <c r="D180" s="97" t="str">
        <f ca="1">IF(OFFSET(Actions!I$1,86,0) = 0/1/1900,"",IFERROR(DATEVALUE(MID(OFFSET(Actions!I$1,86,0), 5,8 )), OFFSET(Actions!I$1,86,0)))</f>
        <v/>
      </c>
      <c r="E180" s="97" t="str">
        <f ca="1">IF(OFFSET(Actions!J$1,86,0) = 0/1/1900,"",IFERROR(DATEVALUE(MID(OFFSET(Actions!J$1,86,0), 5,8 )), OFFSET(Actions!J$1,86,0)))</f>
        <v/>
      </c>
      <c r="F180" s="97" t="str">
        <f ca="1">IF(OFFSET(Actions!K$1,86,0) = 0/1/1900,"",IFERROR(DATEVALUE(MID(OFFSET(Actions!K$1,86,0), 5,8 )), OFFSET(Actions!K$1,86,0)))</f>
        <v/>
      </c>
      <c r="G180" s="98" t="str">
        <f ca="1">IF(OFFSET(Actions!G1,86,0)  = "","", OFFSET(Actions!G1,86,0) )</f>
        <v/>
      </c>
      <c r="H180" s="82" t="str">
        <f ca="1">IF(OFFSET(Actions!E1,86,0)  = "","", OFFSET(Actions!E1,86,0) )</f>
        <v/>
      </c>
      <c r="I180" s="87" t="str">
        <f t="shared" ref="I180:AN180" ca="1" si="330">IF($C$2=TRUE,IF($F$180="",IF(AND(OR($D$180&lt;=I$8,$D$180&lt;J$8),$E$180&gt;=I$8),$H$180,IF(OR(WEEKDAY(I$8)=1,WEEKDAY(I$8)=7),"WD"," ")),IF(AND(OR($D$180&lt;=I$8,$D$180&lt;J$8),$F$180&gt;=I$8),"C",IF(OR(WEEKDAY(I$8)=1,WEEKDAY(I$8)=7),"WD"," "))),IF(OR(WEEKDAY(I$8)=1,WEEKDAY(I$8)=7),"WD",IF($F$180="",IF(AND(OR($D$180&lt;=I$8,$D$180&lt;J$8),$E$180&gt;=I$8),$H$180," "),IF(AND(OR($D$180&lt;=I$8,$D$180&lt;J$8),$F$180&gt;=I$8),"C"," "))))</f>
        <v xml:space="preserve"> </v>
      </c>
      <c r="J180" s="87" t="str">
        <f t="shared" ca="1" si="330"/>
        <v xml:space="preserve"> </v>
      </c>
      <c r="K180" s="87" t="str">
        <f t="shared" ca="1" si="330"/>
        <v xml:space="preserve"> </v>
      </c>
      <c r="L180" s="87" t="str">
        <f t="shared" si="330"/>
        <v>WD</v>
      </c>
      <c r="M180" s="87" t="str">
        <f t="shared" si="330"/>
        <v>WD</v>
      </c>
      <c r="N180" s="87" t="str">
        <f t="shared" ca="1" si="330"/>
        <v xml:space="preserve"> </v>
      </c>
      <c r="O180" s="87" t="str">
        <f t="shared" ca="1" si="330"/>
        <v xml:space="preserve"> </v>
      </c>
      <c r="P180" s="87" t="str">
        <f t="shared" ca="1" si="330"/>
        <v xml:space="preserve"> </v>
      </c>
      <c r="Q180" s="87" t="str">
        <f t="shared" ca="1" si="330"/>
        <v xml:space="preserve"> </v>
      </c>
      <c r="R180" s="87" t="str">
        <f t="shared" ca="1" si="330"/>
        <v xml:space="preserve"> </v>
      </c>
      <c r="S180" s="87" t="str">
        <f t="shared" si="330"/>
        <v>WD</v>
      </c>
      <c r="T180" s="87" t="str">
        <f t="shared" si="330"/>
        <v>WD</v>
      </c>
      <c r="U180" s="87" t="str">
        <f t="shared" ca="1" si="330"/>
        <v xml:space="preserve"> </v>
      </c>
      <c r="V180" s="87" t="str">
        <f t="shared" ca="1" si="330"/>
        <v xml:space="preserve"> </v>
      </c>
      <c r="W180" s="87" t="str">
        <f t="shared" ca="1" si="330"/>
        <v xml:space="preserve"> </v>
      </c>
      <c r="X180" s="87" t="str">
        <f t="shared" ca="1" si="330"/>
        <v xml:space="preserve"> </v>
      </c>
      <c r="Y180" s="87" t="str">
        <f t="shared" ca="1" si="330"/>
        <v xml:space="preserve"> </v>
      </c>
      <c r="Z180" s="87" t="str">
        <f t="shared" si="330"/>
        <v>WD</v>
      </c>
      <c r="AA180" s="87" t="str">
        <f t="shared" si="330"/>
        <v>WD</v>
      </c>
      <c r="AB180" s="87" t="str">
        <f t="shared" ca="1" si="330"/>
        <v xml:space="preserve"> </v>
      </c>
      <c r="AC180" s="87" t="str">
        <f t="shared" ca="1" si="330"/>
        <v xml:space="preserve"> </v>
      </c>
      <c r="AD180" s="87" t="str">
        <f t="shared" ca="1" si="330"/>
        <v xml:space="preserve"> </v>
      </c>
      <c r="AE180" s="87" t="str">
        <f t="shared" ca="1" si="330"/>
        <v xml:space="preserve"> </v>
      </c>
      <c r="AF180" s="87" t="str">
        <f t="shared" ca="1" si="330"/>
        <v xml:space="preserve"> </v>
      </c>
      <c r="AG180" s="87" t="str">
        <f t="shared" si="330"/>
        <v>WD</v>
      </c>
      <c r="AH180" s="87" t="str">
        <f t="shared" si="330"/>
        <v>WD</v>
      </c>
      <c r="AI180" s="87" t="str">
        <f t="shared" ca="1" si="330"/>
        <v xml:space="preserve"> </v>
      </c>
      <c r="AJ180" s="87" t="str">
        <f t="shared" ca="1" si="330"/>
        <v xml:space="preserve"> </v>
      </c>
      <c r="AK180" s="87" t="str">
        <f t="shared" ca="1" si="330"/>
        <v xml:space="preserve"> </v>
      </c>
      <c r="AL180" s="87" t="str">
        <f t="shared" ca="1" si="330"/>
        <v xml:space="preserve"> </v>
      </c>
      <c r="AM180" s="87" t="str">
        <f t="shared" ca="1" si="330"/>
        <v xml:space="preserve"> </v>
      </c>
      <c r="AN180" s="87" t="str">
        <f t="shared" si="330"/>
        <v>WD</v>
      </c>
      <c r="AO180" s="87" t="str">
        <f t="shared" ref="AO180:BT180" si="331">IF($C$2=TRUE,IF($F$180="",IF(AND(OR($D$180&lt;=AO$8,$D$180&lt;AP$8),$E$180&gt;=AO$8),$H$180,IF(OR(WEEKDAY(AO$8)=1,WEEKDAY(AO$8)=7),"WD"," ")),IF(AND(OR($D$180&lt;=AO$8,$D$180&lt;AP$8),$F$180&gt;=AO$8),"C",IF(OR(WEEKDAY(AO$8)=1,WEEKDAY(AO$8)=7),"WD"," "))),IF(OR(WEEKDAY(AO$8)=1,WEEKDAY(AO$8)=7),"WD",IF($F$180="",IF(AND(OR($D$180&lt;=AO$8,$D$180&lt;AP$8),$E$180&gt;=AO$8),$H$180," "),IF(AND(OR($D$180&lt;=AO$8,$D$180&lt;AP$8),$F$180&gt;=AO$8),"C"," "))))</f>
        <v>WD</v>
      </c>
      <c r="AP180" s="87" t="str">
        <f t="shared" ca="1" si="331"/>
        <v xml:space="preserve"> </v>
      </c>
      <c r="AQ180" s="87" t="str">
        <f t="shared" ca="1" si="331"/>
        <v xml:space="preserve"> </v>
      </c>
      <c r="AR180" s="87" t="str">
        <f t="shared" ca="1" si="331"/>
        <v xml:space="preserve"> </v>
      </c>
      <c r="AS180" s="87" t="str">
        <f t="shared" ca="1" si="331"/>
        <v xml:space="preserve"> </v>
      </c>
      <c r="AT180" s="87" t="str">
        <f t="shared" ca="1" si="331"/>
        <v xml:space="preserve"> </v>
      </c>
      <c r="AU180" s="87" t="str">
        <f t="shared" si="331"/>
        <v>WD</v>
      </c>
      <c r="AV180" s="87" t="str">
        <f t="shared" si="331"/>
        <v>WD</v>
      </c>
      <c r="AW180" s="87" t="str">
        <f t="shared" ca="1" si="331"/>
        <v xml:space="preserve"> </v>
      </c>
      <c r="AX180" s="87" t="str">
        <f t="shared" ca="1" si="331"/>
        <v xml:space="preserve"> </v>
      </c>
      <c r="AY180" s="87" t="str">
        <f t="shared" ca="1" si="331"/>
        <v xml:space="preserve"> </v>
      </c>
      <c r="AZ180" s="87" t="str">
        <f t="shared" ca="1" si="331"/>
        <v xml:space="preserve"> </v>
      </c>
      <c r="BA180" s="87" t="str">
        <f t="shared" ca="1" si="331"/>
        <v xml:space="preserve"> </v>
      </c>
      <c r="BB180" s="87" t="str">
        <f t="shared" si="331"/>
        <v>WD</v>
      </c>
      <c r="BC180" s="87" t="str">
        <f t="shared" si="331"/>
        <v>WD</v>
      </c>
      <c r="BD180" s="87" t="str">
        <f t="shared" ca="1" si="331"/>
        <v xml:space="preserve"> </v>
      </c>
      <c r="BE180" s="87" t="str">
        <f t="shared" ca="1" si="331"/>
        <v xml:space="preserve"> </v>
      </c>
      <c r="BF180" s="87" t="str">
        <f t="shared" ca="1" si="331"/>
        <v xml:space="preserve"> </v>
      </c>
      <c r="BG180" s="87" t="str">
        <f t="shared" ca="1" si="331"/>
        <v xml:space="preserve"> </v>
      </c>
      <c r="BH180" s="87" t="str">
        <f t="shared" ca="1" si="331"/>
        <v xml:space="preserve"> </v>
      </c>
      <c r="BI180" s="87" t="str">
        <f t="shared" si="331"/>
        <v>WD</v>
      </c>
      <c r="BJ180" s="87" t="str">
        <f t="shared" si="331"/>
        <v>WD</v>
      </c>
      <c r="BK180" s="87" t="str">
        <f t="shared" ca="1" si="331"/>
        <v xml:space="preserve"> </v>
      </c>
      <c r="BL180" s="87" t="str">
        <f t="shared" ca="1" si="331"/>
        <v xml:space="preserve"> </v>
      </c>
      <c r="BM180" s="87" t="str">
        <f t="shared" ca="1" si="331"/>
        <v xml:space="preserve"> </v>
      </c>
      <c r="BN180" s="87" t="str">
        <f t="shared" ca="1" si="331"/>
        <v xml:space="preserve"> </v>
      </c>
      <c r="BO180" s="87" t="str">
        <f t="shared" ca="1" si="331"/>
        <v xml:space="preserve"> </v>
      </c>
      <c r="BP180" s="87" t="str">
        <f t="shared" si="331"/>
        <v>WD</v>
      </c>
      <c r="BQ180" s="87" t="str">
        <f t="shared" si="331"/>
        <v>WD</v>
      </c>
      <c r="BR180" s="87" t="str">
        <f t="shared" ca="1" si="331"/>
        <v xml:space="preserve"> </v>
      </c>
      <c r="BS180" s="87" t="str">
        <f t="shared" ca="1" si="331"/>
        <v xml:space="preserve"> </v>
      </c>
      <c r="BT180" s="87" t="str">
        <f t="shared" ca="1" si="331"/>
        <v xml:space="preserve"> </v>
      </c>
      <c r="BU180" s="87" t="str">
        <f t="shared" ref="BU180:CZ180" ca="1" si="332">IF($C$2=TRUE,IF($F$180="",IF(AND(OR($D$180&lt;=BU$8,$D$180&lt;BV$8),$E$180&gt;=BU$8),$H$180,IF(OR(WEEKDAY(BU$8)=1,WEEKDAY(BU$8)=7),"WD"," ")),IF(AND(OR($D$180&lt;=BU$8,$D$180&lt;BV$8),$F$180&gt;=BU$8),"C",IF(OR(WEEKDAY(BU$8)=1,WEEKDAY(BU$8)=7),"WD"," "))),IF(OR(WEEKDAY(BU$8)=1,WEEKDAY(BU$8)=7),"WD",IF($F$180="",IF(AND(OR($D$180&lt;=BU$8,$D$180&lt;BV$8),$E$180&gt;=BU$8),$H$180," "),IF(AND(OR($D$180&lt;=BU$8,$D$180&lt;BV$8),$F$180&gt;=BU$8),"C"," "))))</f>
        <v xml:space="preserve"> </v>
      </c>
      <c r="BV180" s="87" t="str">
        <f t="shared" ca="1" si="332"/>
        <v xml:space="preserve"> </v>
      </c>
      <c r="BW180" s="87" t="str">
        <f t="shared" si="332"/>
        <v>WD</v>
      </c>
      <c r="BX180" s="87" t="str">
        <f t="shared" si="332"/>
        <v>WD</v>
      </c>
      <c r="BY180" s="87" t="str">
        <f t="shared" ca="1" si="332"/>
        <v xml:space="preserve"> </v>
      </c>
      <c r="BZ180" s="87" t="str">
        <f t="shared" ca="1" si="332"/>
        <v xml:space="preserve"> </v>
      </c>
      <c r="CA180" s="87" t="str">
        <f t="shared" ca="1" si="332"/>
        <v xml:space="preserve"> </v>
      </c>
      <c r="CB180" s="87" t="str">
        <f t="shared" ca="1" si="332"/>
        <v xml:space="preserve"> </v>
      </c>
      <c r="CC180" s="87" t="str">
        <f t="shared" ca="1" si="332"/>
        <v xml:space="preserve"> </v>
      </c>
      <c r="CD180" s="87" t="str">
        <f t="shared" si="332"/>
        <v>WD</v>
      </c>
      <c r="CE180" s="87" t="str">
        <f t="shared" si="332"/>
        <v>WD</v>
      </c>
      <c r="CF180" s="87" t="str">
        <f t="shared" ca="1" si="332"/>
        <v xml:space="preserve"> </v>
      </c>
      <c r="CG180" s="87" t="str">
        <f t="shared" ca="1" si="332"/>
        <v xml:space="preserve"> </v>
      </c>
      <c r="CH180" s="87" t="str">
        <f t="shared" ca="1" si="332"/>
        <v xml:space="preserve"> </v>
      </c>
      <c r="CI180" s="87" t="str">
        <f t="shared" ca="1" si="332"/>
        <v xml:space="preserve"> </v>
      </c>
      <c r="CJ180" s="87" t="str">
        <f t="shared" ca="1" si="332"/>
        <v xml:space="preserve"> </v>
      </c>
      <c r="CK180" s="87" t="str">
        <f t="shared" si="332"/>
        <v>WD</v>
      </c>
      <c r="CL180" s="87" t="str">
        <f t="shared" si="332"/>
        <v>WD</v>
      </c>
      <c r="CM180" s="87" t="str">
        <f t="shared" ca="1" si="332"/>
        <v xml:space="preserve"> </v>
      </c>
      <c r="CN180" s="87" t="str">
        <f t="shared" ca="1" si="332"/>
        <v xml:space="preserve"> </v>
      </c>
      <c r="CO180" s="87" t="str">
        <f t="shared" ca="1" si="332"/>
        <v xml:space="preserve"> </v>
      </c>
      <c r="CP180" s="87" t="str">
        <f t="shared" ca="1" si="332"/>
        <v xml:space="preserve"> </v>
      </c>
      <c r="CQ180" s="87" t="str">
        <f t="shared" ca="1" si="332"/>
        <v xml:space="preserve"> </v>
      </c>
      <c r="CR180" s="87" t="str">
        <f t="shared" si="332"/>
        <v>WD</v>
      </c>
      <c r="CS180" s="87" t="str">
        <f t="shared" si="332"/>
        <v>WD</v>
      </c>
      <c r="CT180" s="87" t="str">
        <f t="shared" ca="1" si="332"/>
        <v xml:space="preserve"> </v>
      </c>
      <c r="CU180" s="87" t="str">
        <f t="shared" ca="1" si="332"/>
        <v xml:space="preserve"> </v>
      </c>
      <c r="CV180" s="87" t="str">
        <f t="shared" ca="1" si="332"/>
        <v xml:space="preserve"> </v>
      </c>
      <c r="CW180" s="87" t="str">
        <f t="shared" ca="1" si="332"/>
        <v xml:space="preserve"> </v>
      </c>
      <c r="CX180" s="87" t="str">
        <f t="shared" ca="1" si="332"/>
        <v xml:space="preserve"> </v>
      </c>
      <c r="CY180" s="87" t="str">
        <f t="shared" si="332"/>
        <v>WD</v>
      </c>
      <c r="CZ180" s="87" t="str">
        <f t="shared" si="332"/>
        <v>WD</v>
      </c>
      <c r="DA180" s="87" t="str">
        <f t="shared" ref="DA180:DZ180" ca="1" si="333">IF($C$2=TRUE,IF($F$180="",IF(AND(OR($D$180&lt;=DA$8,$D$180&lt;DB$8),$E$180&gt;=DA$8),$H$180,IF(OR(WEEKDAY(DA$8)=1,WEEKDAY(DA$8)=7),"WD"," ")),IF(AND(OR($D$180&lt;=DA$8,$D$180&lt;DB$8),$F$180&gt;=DA$8),"C",IF(OR(WEEKDAY(DA$8)=1,WEEKDAY(DA$8)=7),"WD"," "))),IF(OR(WEEKDAY(DA$8)=1,WEEKDAY(DA$8)=7),"WD",IF($F$180="",IF(AND(OR($D$180&lt;=DA$8,$D$180&lt;DB$8),$E$180&gt;=DA$8),$H$180," "),IF(AND(OR($D$180&lt;=DA$8,$D$180&lt;DB$8),$F$180&gt;=DA$8),"C"," "))))</f>
        <v xml:space="preserve"> </v>
      </c>
      <c r="DB180" s="87" t="str">
        <f t="shared" ca="1" si="333"/>
        <v xml:space="preserve"> </v>
      </c>
      <c r="DC180" s="87" t="str">
        <f t="shared" ca="1" si="333"/>
        <v xml:space="preserve"> </v>
      </c>
      <c r="DD180" s="87" t="str">
        <f t="shared" ca="1" si="333"/>
        <v xml:space="preserve"> </v>
      </c>
      <c r="DE180" s="87" t="str">
        <f t="shared" ca="1" si="333"/>
        <v xml:space="preserve"> </v>
      </c>
      <c r="DF180" s="87" t="str">
        <f t="shared" si="333"/>
        <v>WD</v>
      </c>
      <c r="DG180" s="87" t="str">
        <f t="shared" si="333"/>
        <v>WD</v>
      </c>
      <c r="DH180" s="87" t="str">
        <f t="shared" ca="1" si="333"/>
        <v xml:space="preserve"> </v>
      </c>
      <c r="DI180" s="87" t="str">
        <f t="shared" ca="1" si="333"/>
        <v xml:space="preserve"> </v>
      </c>
      <c r="DJ180" s="87" t="str">
        <f t="shared" ca="1" si="333"/>
        <v xml:space="preserve"> </v>
      </c>
      <c r="DK180" s="87" t="str">
        <f t="shared" ca="1" si="333"/>
        <v xml:space="preserve"> </v>
      </c>
      <c r="DL180" s="87" t="str">
        <f t="shared" ca="1" si="333"/>
        <v xml:space="preserve"> </v>
      </c>
      <c r="DM180" s="87" t="str">
        <f t="shared" si="333"/>
        <v>WD</v>
      </c>
      <c r="DN180" s="87" t="str">
        <f t="shared" si="333"/>
        <v>WD</v>
      </c>
      <c r="DO180" s="87" t="str">
        <f t="shared" ca="1" si="333"/>
        <v xml:space="preserve"> </v>
      </c>
      <c r="DP180" s="87" t="str">
        <f t="shared" ca="1" si="333"/>
        <v xml:space="preserve"> </v>
      </c>
      <c r="DQ180" s="87" t="str">
        <f t="shared" ca="1" si="333"/>
        <v xml:space="preserve"> </v>
      </c>
      <c r="DR180" s="87" t="str">
        <f t="shared" ca="1" si="333"/>
        <v xml:space="preserve"> </v>
      </c>
      <c r="DS180" s="87" t="str">
        <f t="shared" ca="1" si="333"/>
        <v xml:space="preserve"> </v>
      </c>
      <c r="DT180" s="87" t="str">
        <f t="shared" si="333"/>
        <v>WD</v>
      </c>
      <c r="DU180" s="87" t="str">
        <f t="shared" si="333"/>
        <v>WD</v>
      </c>
      <c r="DV180" s="87" t="str">
        <f t="shared" ca="1" si="333"/>
        <v xml:space="preserve"> </v>
      </c>
      <c r="DW180" s="87" t="str">
        <f t="shared" ca="1" si="333"/>
        <v xml:space="preserve"> </v>
      </c>
      <c r="DX180" s="87" t="str">
        <f t="shared" ca="1" si="333"/>
        <v xml:space="preserve"> </v>
      </c>
      <c r="DY180" s="87" t="str">
        <f t="shared" ca="1" si="333"/>
        <v xml:space="preserve"> </v>
      </c>
      <c r="DZ180" s="87" t="str">
        <f t="shared" ca="1" si="333"/>
        <v xml:space="preserve"> </v>
      </c>
    </row>
    <row r="181" spans="1:130" s="74" customFormat="1" ht="1.2" customHeight="1" x14ac:dyDescent="0.3">
      <c r="A181" s="96"/>
      <c r="B181" s="96"/>
      <c r="C181" s="96"/>
      <c r="D181" s="97"/>
      <c r="E181" s="97"/>
      <c r="F181" s="97"/>
      <c r="G181" s="98" t="str">
        <f ca="1">IF(AND(G180 = 100%, G182 = 100%), "100%", " ")</f>
        <v xml:space="preserve"> </v>
      </c>
      <c r="H181" s="82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</row>
    <row r="182" spans="1:130" x14ac:dyDescent="0.3">
      <c r="A182" s="96" t="str">
        <f ca="1">IF(OFFSET(Actions!B1,87,0)  = "","", OFFSET(Actions!B1,87,0) )</f>
        <v/>
      </c>
      <c r="B182" s="96" t="str">
        <f ca="1">IF(OFFSET(Actions!H$1,87,0) = "","", OFFSET(Actions!H$1,87,0))</f>
        <v/>
      </c>
      <c r="C182" s="96" t="str">
        <f ca="1">IF(OFFSET(Actions!C1,87,0)  = "","", OFFSET(Actions!C1,87,0) )</f>
        <v/>
      </c>
      <c r="D182" s="97" t="str">
        <f ca="1">IF(OFFSET(Actions!I$1,87,0) = 0/1/1900,"",IFERROR(DATEVALUE(MID(OFFSET(Actions!I$1,87,0), 5,8 )), OFFSET(Actions!I$1,87,0)))</f>
        <v/>
      </c>
      <c r="E182" s="97" t="str">
        <f ca="1">IF(OFFSET(Actions!J$1,87,0) = 0/1/1900,"",IFERROR(DATEVALUE(MID(OFFSET(Actions!J$1,87,0), 5,8 )), OFFSET(Actions!J$1,87,0)))</f>
        <v/>
      </c>
      <c r="F182" s="97" t="str">
        <f ca="1">IF(OFFSET(Actions!K$1,87,0) = 0/1/1900,"",IFERROR(DATEVALUE(MID(OFFSET(Actions!K$1,87,0), 5,8 )), OFFSET(Actions!K$1,87,0)))</f>
        <v/>
      </c>
      <c r="G182" s="98" t="str">
        <f ca="1">IF(OFFSET(Actions!G1,87,0)  = "","", OFFSET(Actions!G1,87,0) )</f>
        <v/>
      </c>
      <c r="H182" s="82" t="str">
        <f ca="1">IF(OFFSET(Actions!E1,87,0)  = "","", OFFSET(Actions!E1,87,0) )</f>
        <v/>
      </c>
      <c r="I182" s="87" t="str">
        <f t="shared" ref="I182:AN182" ca="1" si="334">IF($C$2=TRUE,IF($F$182="",IF(AND(OR($D$182&lt;=I$8,$D$182&lt;J$8),$E$182&gt;=I$8),$H$182,IF(OR(WEEKDAY(I$8)=1,WEEKDAY(I$8)=7),"WD"," ")),IF(AND(OR($D$182&lt;=I$8,$D$182&lt;J$8),$F$182&gt;=I$8),"C",IF(OR(WEEKDAY(I$8)=1,WEEKDAY(I$8)=7),"WD"," "))),IF(OR(WEEKDAY(I$8)=1,WEEKDAY(I$8)=7),"WD",IF($F$182="",IF(AND(OR($D$182&lt;=I$8,$D$182&lt;J$8),$E$182&gt;=I$8),$H$182," "),IF(AND(OR($D$182&lt;=I$8,$D$182&lt;J$8),$F$182&gt;=I$8),"C"," "))))</f>
        <v xml:space="preserve"> </v>
      </c>
      <c r="J182" s="87" t="str">
        <f t="shared" ca="1" si="334"/>
        <v xml:space="preserve"> </v>
      </c>
      <c r="K182" s="87" t="str">
        <f t="shared" ca="1" si="334"/>
        <v xml:space="preserve"> </v>
      </c>
      <c r="L182" s="87" t="str">
        <f t="shared" si="334"/>
        <v>WD</v>
      </c>
      <c r="M182" s="87" t="str">
        <f t="shared" si="334"/>
        <v>WD</v>
      </c>
      <c r="N182" s="87" t="str">
        <f t="shared" ca="1" si="334"/>
        <v xml:space="preserve"> </v>
      </c>
      <c r="O182" s="87" t="str">
        <f t="shared" ca="1" si="334"/>
        <v xml:space="preserve"> </v>
      </c>
      <c r="P182" s="87" t="str">
        <f t="shared" ca="1" si="334"/>
        <v xml:space="preserve"> </v>
      </c>
      <c r="Q182" s="87" t="str">
        <f t="shared" ca="1" si="334"/>
        <v xml:space="preserve"> </v>
      </c>
      <c r="R182" s="87" t="str">
        <f t="shared" ca="1" si="334"/>
        <v xml:space="preserve"> </v>
      </c>
      <c r="S182" s="87" t="str">
        <f t="shared" si="334"/>
        <v>WD</v>
      </c>
      <c r="T182" s="87" t="str">
        <f t="shared" si="334"/>
        <v>WD</v>
      </c>
      <c r="U182" s="87" t="str">
        <f t="shared" ca="1" si="334"/>
        <v xml:space="preserve"> </v>
      </c>
      <c r="V182" s="87" t="str">
        <f t="shared" ca="1" si="334"/>
        <v xml:space="preserve"> </v>
      </c>
      <c r="W182" s="87" t="str">
        <f t="shared" ca="1" si="334"/>
        <v xml:space="preserve"> </v>
      </c>
      <c r="X182" s="87" t="str">
        <f t="shared" ca="1" si="334"/>
        <v xml:space="preserve"> </v>
      </c>
      <c r="Y182" s="87" t="str">
        <f t="shared" ca="1" si="334"/>
        <v xml:space="preserve"> </v>
      </c>
      <c r="Z182" s="87" t="str">
        <f t="shared" si="334"/>
        <v>WD</v>
      </c>
      <c r="AA182" s="87" t="str">
        <f t="shared" si="334"/>
        <v>WD</v>
      </c>
      <c r="AB182" s="87" t="str">
        <f t="shared" ca="1" si="334"/>
        <v xml:space="preserve"> </v>
      </c>
      <c r="AC182" s="87" t="str">
        <f t="shared" ca="1" si="334"/>
        <v xml:space="preserve"> </v>
      </c>
      <c r="AD182" s="87" t="str">
        <f t="shared" ca="1" si="334"/>
        <v xml:space="preserve"> </v>
      </c>
      <c r="AE182" s="87" t="str">
        <f t="shared" ca="1" si="334"/>
        <v xml:space="preserve"> </v>
      </c>
      <c r="AF182" s="87" t="str">
        <f t="shared" ca="1" si="334"/>
        <v xml:space="preserve"> </v>
      </c>
      <c r="AG182" s="87" t="str">
        <f t="shared" si="334"/>
        <v>WD</v>
      </c>
      <c r="AH182" s="87" t="str">
        <f t="shared" si="334"/>
        <v>WD</v>
      </c>
      <c r="AI182" s="87" t="str">
        <f t="shared" ca="1" si="334"/>
        <v xml:space="preserve"> </v>
      </c>
      <c r="AJ182" s="87" t="str">
        <f t="shared" ca="1" si="334"/>
        <v xml:space="preserve"> </v>
      </c>
      <c r="AK182" s="87" t="str">
        <f t="shared" ca="1" si="334"/>
        <v xml:space="preserve"> </v>
      </c>
      <c r="AL182" s="87" t="str">
        <f t="shared" ca="1" si="334"/>
        <v xml:space="preserve"> </v>
      </c>
      <c r="AM182" s="87" t="str">
        <f t="shared" ca="1" si="334"/>
        <v xml:space="preserve"> </v>
      </c>
      <c r="AN182" s="87" t="str">
        <f t="shared" si="334"/>
        <v>WD</v>
      </c>
      <c r="AO182" s="87" t="str">
        <f t="shared" ref="AO182:BT182" si="335">IF($C$2=TRUE,IF($F$182="",IF(AND(OR($D$182&lt;=AO$8,$D$182&lt;AP$8),$E$182&gt;=AO$8),$H$182,IF(OR(WEEKDAY(AO$8)=1,WEEKDAY(AO$8)=7),"WD"," ")),IF(AND(OR($D$182&lt;=AO$8,$D$182&lt;AP$8),$F$182&gt;=AO$8),"C",IF(OR(WEEKDAY(AO$8)=1,WEEKDAY(AO$8)=7),"WD"," "))),IF(OR(WEEKDAY(AO$8)=1,WEEKDAY(AO$8)=7),"WD",IF($F$182="",IF(AND(OR($D$182&lt;=AO$8,$D$182&lt;AP$8),$E$182&gt;=AO$8),$H$182," "),IF(AND(OR($D$182&lt;=AO$8,$D$182&lt;AP$8),$F$182&gt;=AO$8),"C"," "))))</f>
        <v>WD</v>
      </c>
      <c r="AP182" s="87" t="str">
        <f t="shared" ca="1" si="335"/>
        <v xml:space="preserve"> </v>
      </c>
      <c r="AQ182" s="87" t="str">
        <f t="shared" ca="1" si="335"/>
        <v xml:space="preserve"> </v>
      </c>
      <c r="AR182" s="87" t="str">
        <f t="shared" ca="1" si="335"/>
        <v xml:space="preserve"> </v>
      </c>
      <c r="AS182" s="87" t="str">
        <f t="shared" ca="1" si="335"/>
        <v xml:space="preserve"> </v>
      </c>
      <c r="AT182" s="87" t="str">
        <f t="shared" ca="1" si="335"/>
        <v xml:space="preserve"> </v>
      </c>
      <c r="AU182" s="87" t="str">
        <f t="shared" si="335"/>
        <v>WD</v>
      </c>
      <c r="AV182" s="87" t="str">
        <f t="shared" si="335"/>
        <v>WD</v>
      </c>
      <c r="AW182" s="87" t="str">
        <f t="shared" ca="1" si="335"/>
        <v xml:space="preserve"> </v>
      </c>
      <c r="AX182" s="87" t="str">
        <f t="shared" ca="1" si="335"/>
        <v xml:space="preserve"> </v>
      </c>
      <c r="AY182" s="87" t="str">
        <f t="shared" ca="1" si="335"/>
        <v xml:space="preserve"> </v>
      </c>
      <c r="AZ182" s="87" t="str">
        <f t="shared" ca="1" si="335"/>
        <v xml:space="preserve"> </v>
      </c>
      <c r="BA182" s="87" t="str">
        <f t="shared" ca="1" si="335"/>
        <v xml:space="preserve"> </v>
      </c>
      <c r="BB182" s="87" t="str">
        <f t="shared" si="335"/>
        <v>WD</v>
      </c>
      <c r="BC182" s="87" t="str">
        <f t="shared" si="335"/>
        <v>WD</v>
      </c>
      <c r="BD182" s="87" t="str">
        <f t="shared" ca="1" si="335"/>
        <v xml:space="preserve"> </v>
      </c>
      <c r="BE182" s="87" t="str">
        <f t="shared" ca="1" si="335"/>
        <v xml:space="preserve"> </v>
      </c>
      <c r="BF182" s="87" t="str">
        <f t="shared" ca="1" si="335"/>
        <v xml:space="preserve"> </v>
      </c>
      <c r="BG182" s="87" t="str">
        <f t="shared" ca="1" si="335"/>
        <v xml:space="preserve"> </v>
      </c>
      <c r="BH182" s="87" t="str">
        <f t="shared" ca="1" si="335"/>
        <v xml:space="preserve"> </v>
      </c>
      <c r="BI182" s="87" t="str">
        <f t="shared" si="335"/>
        <v>WD</v>
      </c>
      <c r="BJ182" s="87" t="str">
        <f t="shared" si="335"/>
        <v>WD</v>
      </c>
      <c r="BK182" s="87" t="str">
        <f t="shared" ca="1" si="335"/>
        <v xml:space="preserve"> </v>
      </c>
      <c r="BL182" s="87" t="str">
        <f t="shared" ca="1" si="335"/>
        <v xml:space="preserve"> </v>
      </c>
      <c r="BM182" s="87" t="str">
        <f t="shared" ca="1" si="335"/>
        <v xml:space="preserve"> </v>
      </c>
      <c r="BN182" s="87" t="str">
        <f t="shared" ca="1" si="335"/>
        <v xml:space="preserve"> </v>
      </c>
      <c r="BO182" s="87" t="str">
        <f t="shared" ca="1" si="335"/>
        <v xml:space="preserve"> </v>
      </c>
      <c r="BP182" s="87" t="str">
        <f t="shared" si="335"/>
        <v>WD</v>
      </c>
      <c r="BQ182" s="87" t="str">
        <f t="shared" si="335"/>
        <v>WD</v>
      </c>
      <c r="BR182" s="87" t="str">
        <f t="shared" ca="1" si="335"/>
        <v xml:space="preserve"> </v>
      </c>
      <c r="BS182" s="87" t="str">
        <f t="shared" ca="1" si="335"/>
        <v xml:space="preserve"> </v>
      </c>
      <c r="BT182" s="87" t="str">
        <f t="shared" ca="1" si="335"/>
        <v xml:space="preserve"> </v>
      </c>
      <c r="BU182" s="87" t="str">
        <f t="shared" ref="BU182:CZ182" ca="1" si="336">IF($C$2=TRUE,IF($F$182="",IF(AND(OR($D$182&lt;=BU$8,$D$182&lt;BV$8),$E$182&gt;=BU$8),$H$182,IF(OR(WEEKDAY(BU$8)=1,WEEKDAY(BU$8)=7),"WD"," ")),IF(AND(OR($D$182&lt;=BU$8,$D$182&lt;BV$8),$F$182&gt;=BU$8),"C",IF(OR(WEEKDAY(BU$8)=1,WEEKDAY(BU$8)=7),"WD"," "))),IF(OR(WEEKDAY(BU$8)=1,WEEKDAY(BU$8)=7),"WD",IF($F$182="",IF(AND(OR($D$182&lt;=BU$8,$D$182&lt;BV$8),$E$182&gt;=BU$8),$H$182," "),IF(AND(OR($D$182&lt;=BU$8,$D$182&lt;BV$8),$F$182&gt;=BU$8),"C"," "))))</f>
        <v xml:space="preserve"> </v>
      </c>
      <c r="BV182" s="87" t="str">
        <f t="shared" ca="1" si="336"/>
        <v xml:space="preserve"> </v>
      </c>
      <c r="BW182" s="87" t="str">
        <f t="shared" si="336"/>
        <v>WD</v>
      </c>
      <c r="BX182" s="87" t="str">
        <f t="shared" si="336"/>
        <v>WD</v>
      </c>
      <c r="BY182" s="87" t="str">
        <f t="shared" ca="1" si="336"/>
        <v xml:space="preserve"> </v>
      </c>
      <c r="BZ182" s="87" t="str">
        <f t="shared" ca="1" si="336"/>
        <v xml:space="preserve"> </v>
      </c>
      <c r="CA182" s="87" t="str">
        <f t="shared" ca="1" si="336"/>
        <v xml:space="preserve"> </v>
      </c>
      <c r="CB182" s="87" t="str">
        <f t="shared" ca="1" si="336"/>
        <v xml:space="preserve"> </v>
      </c>
      <c r="CC182" s="87" t="str">
        <f t="shared" ca="1" si="336"/>
        <v xml:space="preserve"> </v>
      </c>
      <c r="CD182" s="87" t="str">
        <f t="shared" si="336"/>
        <v>WD</v>
      </c>
      <c r="CE182" s="87" t="str">
        <f t="shared" si="336"/>
        <v>WD</v>
      </c>
      <c r="CF182" s="87" t="str">
        <f t="shared" ca="1" si="336"/>
        <v xml:space="preserve"> </v>
      </c>
      <c r="CG182" s="87" t="str">
        <f t="shared" ca="1" si="336"/>
        <v xml:space="preserve"> </v>
      </c>
      <c r="CH182" s="87" t="str">
        <f t="shared" ca="1" si="336"/>
        <v xml:space="preserve"> </v>
      </c>
      <c r="CI182" s="87" t="str">
        <f t="shared" ca="1" si="336"/>
        <v xml:space="preserve"> </v>
      </c>
      <c r="CJ182" s="87" t="str">
        <f t="shared" ca="1" si="336"/>
        <v xml:space="preserve"> </v>
      </c>
      <c r="CK182" s="87" t="str">
        <f t="shared" si="336"/>
        <v>WD</v>
      </c>
      <c r="CL182" s="87" t="str">
        <f t="shared" si="336"/>
        <v>WD</v>
      </c>
      <c r="CM182" s="87" t="str">
        <f t="shared" ca="1" si="336"/>
        <v xml:space="preserve"> </v>
      </c>
      <c r="CN182" s="87" t="str">
        <f t="shared" ca="1" si="336"/>
        <v xml:space="preserve"> </v>
      </c>
      <c r="CO182" s="87" t="str">
        <f t="shared" ca="1" si="336"/>
        <v xml:space="preserve"> </v>
      </c>
      <c r="CP182" s="87" t="str">
        <f t="shared" ca="1" si="336"/>
        <v xml:space="preserve"> </v>
      </c>
      <c r="CQ182" s="87" t="str">
        <f t="shared" ca="1" si="336"/>
        <v xml:space="preserve"> </v>
      </c>
      <c r="CR182" s="87" t="str">
        <f t="shared" si="336"/>
        <v>WD</v>
      </c>
      <c r="CS182" s="87" t="str">
        <f t="shared" si="336"/>
        <v>WD</v>
      </c>
      <c r="CT182" s="87" t="str">
        <f t="shared" ca="1" si="336"/>
        <v xml:space="preserve"> </v>
      </c>
      <c r="CU182" s="87" t="str">
        <f t="shared" ca="1" si="336"/>
        <v xml:space="preserve"> </v>
      </c>
      <c r="CV182" s="87" t="str">
        <f t="shared" ca="1" si="336"/>
        <v xml:space="preserve"> </v>
      </c>
      <c r="CW182" s="87" t="str">
        <f t="shared" ca="1" si="336"/>
        <v xml:space="preserve"> </v>
      </c>
      <c r="CX182" s="87" t="str">
        <f t="shared" ca="1" si="336"/>
        <v xml:space="preserve"> </v>
      </c>
      <c r="CY182" s="87" t="str">
        <f t="shared" si="336"/>
        <v>WD</v>
      </c>
      <c r="CZ182" s="87" t="str">
        <f t="shared" si="336"/>
        <v>WD</v>
      </c>
      <c r="DA182" s="87" t="str">
        <f t="shared" ref="DA182:DZ182" ca="1" si="337">IF($C$2=TRUE,IF($F$182="",IF(AND(OR($D$182&lt;=DA$8,$D$182&lt;DB$8),$E$182&gt;=DA$8),$H$182,IF(OR(WEEKDAY(DA$8)=1,WEEKDAY(DA$8)=7),"WD"," ")),IF(AND(OR($D$182&lt;=DA$8,$D$182&lt;DB$8),$F$182&gt;=DA$8),"C",IF(OR(WEEKDAY(DA$8)=1,WEEKDAY(DA$8)=7),"WD"," "))),IF(OR(WEEKDAY(DA$8)=1,WEEKDAY(DA$8)=7),"WD",IF($F$182="",IF(AND(OR($D$182&lt;=DA$8,$D$182&lt;DB$8),$E$182&gt;=DA$8),$H$182," "),IF(AND(OR($D$182&lt;=DA$8,$D$182&lt;DB$8),$F$182&gt;=DA$8),"C"," "))))</f>
        <v xml:space="preserve"> </v>
      </c>
      <c r="DB182" s="87" t="str">
        <f t="shared" ca="1" si="337"/>
        <v xml:space="preserve"> </v>
      </c>
      <c r="DC182" s="87" t="str">
        <f t="shared" ca="1" si="337"/>
        <v xml:space="preserve"> </v>
      </c>
      <c r="DD182" s="87" t="str">
        <f t="shared" ca="1" si="337"/>
        <v xml:space="preserve"> </v>
      </c>
      <c r="DE182" s="87" t="str">
        <f t="shared" ca="1" si="337"/>
        <v xml:space="preserve"> </v>
      </c>
      <c r="DF182" s="87" t="str">
        <f t="shared" si="337"/>
        <v>WD</v>
      </c>
      <c r="DG182" s="87" t="str">
        <f t="shared" si="337"/>
        <v>WD</v>
      </c>
      <c r="DH182" s="87" t="str">
        <f t="shared" ca="1" si="337"/>
        <v xml:space="preserve"> </v>
      </c>
      <c r="DI182" s="87" t="str">
        <f t="shared" ca="1" si="337"/>
        <v xml:space="preserve"> </v>
      </c>
      <c r="DJ182" s="87" t="str">
        <f t="shared" ca="1" si="337"/>
        <v xml:space="preserve"> </v>
      </c>
      <c r="DK182" s="87" t="str">
        <f t="shared" ca="1" si="337"/>
        <v xml:space="preserve"> </v>
      </c>
      <c r="DL182" s="87" t="str">
        <f t="shared" ca="1" si="337"/>
        <v xml:space="preserve"> </v>
      </c>
      <c r="DM182" s="87" t="str">
        <f t="shared" si="337"/>
        <v>WD</v>
      </c>
      <c r="DN182" s="87" t="str">
        <f t="shared" si="337"/>
        <v>WD</v>
      </c>
      <c r="DO182" s="87" t="str">
        <f t="shared" ca="1" si="337"/>
        <v xml:space="preserve"> </v>
      </c>
      <c r="DP182" s="87" t="str">
        <f t="shared" ca="1" si="337"/>
        <v xml:space="preserve"> </v>
      </c>
      <c r="DQ182" s="87" t="str">
        <f t="shared" ca="1" si="337"/>
        <v xml:space="preserve"> </v>
      </c>
      <c r="DR182" s="87" t="str">
        <f t="shared" ca="1" si="337"/>
        <v xml:space="preserve"> </v>
      </c>
      <c r="DS182" s="87" t="str">
        <f t="shared" ca="1" si="337"/>
        <v xml:space="preserve"> </v>
      </c>
      <c r="DT182" s="87" t="str">
        <f t="shared" si="337"/>
        <v>WD</v>
      </c>
      <c r="DU182" s="87" t="str">
        <f t="shared" si="337"/>
        <v>WD</v>
      </c>
      <c r="DV182" s="87" t="str">
        <f t="shared" ca="1" si="337"/>
        <v xml:space="preserve"> </v>
      </c>
      <c r="DW182" s="87" t="str">
        <f t="shared" ca="1" si="337"/>
        <v xml:space="preserve"> </v>
      </c>
      <c r="DX182" s="87" t="str">
        <f t="shared" ca="1" si="337"/>
        <v xml:space="preserve"> </v>
      </c>
      <c r="DY182" s="87" t="str">
        <f t="shared" ca="1" si="337"/>
        <v xml:space="preserve"> </v>
      </c>
      <c r="DZ182" s="87" t="str">
        <f t="shared" ca="1" si="337"/>
        <v xml:space="preserve"> </v>
      </c>
    </row>
    <row r="183" spans="1:130" s="74" customFormat="1" ht="1.2" customHeight="1" x14ac:dyDescent="0.3">
      <c r="A183" s="96"/>
      <c r="B183" s="96"/>
      <c r="C183" s="96"/>
      <c r="D183" s="97"/>
      <c r="E183" s="97"/>
      <c r="F183" s="97"/>
      <c r="G183" s="98" t="str">
        <f ca="1">IF(AND(G182 = 100%, G184 = 100%), "100%", " ")</f>
        <v xml:space="preserve"> </v>
      </c>
      <c r="H183" s="82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</row>
    <row r="184" spans="1:130" x14ac:dyDescent="0.3">
      <c r="A184" s="96" t="str">
        <f ca="1">IF(OFFSET(Actions!B1,88,0)  = "","", OFFSET(Actions!B1,88,0) )</f>
        <v/>
      </c>
      <c r="B184" s="96" t="str">
        <f ca="1">IF(OFFSET(Actions!H$1,88,0) = "","", OFFSET(Actions!H$1,88,0))</f>
        <v/>
      </c>
      <c r="C184" s="96" t="str">
        <f ca="1">IF(OFFSET(Actions!C1,88,0)  = "","", OFFSET(Actions!C1,88,0) )</f>
        <v/>
      </c>
      <c r="D184" s="97" t="str">
        <f ca="1">IF(OFFSET(Actions!I$1,88,0) = 0/1/1900,"",IFERROR(DATEVALUE(MID(OFFSET(Actions!I$1,88,0), 5,8 )), OFFSET(Actions!I$1,88,0)))</f>
        <v/>
      </c>
      <c r="E184" s="97" t="str">
        <f ca="1">IF(OFFSET(Actions!J$1,88,0) = 0/1/1900,"",IFERROR(DATEVALUE(MID(OFFSET(Actions!J$1,88,0), 5,8 )), OFFSET(Actions!J$1,88,0)))</f>
        <v/>
      </c>
      <c r="F184" s="97" t="str">
        <f ca="1">IF(OFFSET(Actions!K$1,88,0) = 0/1/1900,"",IFERROR(DATEVALUE(MID(OFFSET(Actions!K$1,88,0), 5,8 )), OFFSET(Actions!K$1,88,0)))</f>
        <v/>
      </c>
      <c r="G184" s="98" t="str">
        <f ca="1">IF(OFFSET(Actions!G1,88,0)  = "","", OFFSET(Actions!G1,88,0) )</f>
        <v/>
      </c>
      <c r="H184" s="82" t="str">
        <f ca="1">IF(OFFSET(Actions!E1,88,0)  = "","", OFFSET(Actions!E1,88,0) )</f>
        <v/>
      </c>
      <c r="I184" s="87" t="str">
        <f t="shared" ref="I184:AN184" ca="1" si="338">IF($C$2=TRUE,IF($F$184="",IF(AND(OR($D$184&lt;=I$8,$D$184&lt;J$8),$E$184&gt;=I$8),$H$184,IF(OR(WEEKDAY(I$8)=1,WEEKDAY(I$8)=7),"WD"," ")),IF(AND(OR($D$184&lt;=I$8,$D$184&lt;J$8),$F$184&gt;=I$8),"C",IF(OR(WEEKDAY(I$8)=1,WEEKDAY(I$8)=7),"WD"," "))),IF(OR(WEEKDAY(I$8)=1,WEEKDAY(I$8)=7),"WD",IF($F$184="",IF(AND(OR($D$184&lt;=I$8,$D$184&lt;J$8),$E$184&gt;=I$8),$H$184," "),IF(AND(OR($D$184&lt;=I$8,$D$184&lt;J$8),$F$184&gt;=I$8),"C"," "))))</f>
        <v xml:space="preserve"> </v>
      </c>
      <c r="J184" s="87" t="str">
        <f t="shared" ca="1" si="338"/>
        <v xml:space="preserve"> </v>
      </c>
      <c r="K184" s="87" t="str">
        <f t="shared" ca="1" si="338"/>
        <v xml:space="preserve"> </v>
      </c>
      <c r="L184" s="87" t="str">
        <f t="shared" si="338"/>
        <v>WD</v>
      </c>
      <c r="M184" s="87" t="str">
        <f t="shared" si="338"/>
        <v>WD</v>
      </c>
      <c r="N184" s="87" t="str">
        <f t="shared" ca="1" si="338"/>
        <v xml:space="preserve"> </v>
      </c>
      <c r="O184" s="87" t="str">
        <f t="shared" ca="1" si="338"/>
        <v xml:space="preserve"> </v>
      </c>
      <c r="P184" s="87" t="str">
        <f t="shared" ca="1" si="338"/>
        <v xml:space="preserve"> </v>
      </c>
      <c r="Q184" s="87" t="str">
        <f t="shared" ca="1" si="338"/>
        <v xml:space="preserve"> </v>
      </c>
      <c r="R184" s="87" t="str">
        <f t="shared" ca="1" si="338"/>
        <v xml:space="preserve"> </v>
      </c>
      <c r="S184" s="87" t="str">
        <f t="shared" si="338"/>
        <v>WD</v>
      </c>
      <c r="T184" s="87" t="str">
        <f t="shared" si="338"/>
        <v>WD</v>
      </c>
      <c r="U184" s="87" t="str">
        <f t="shared" ca="1" si="338"/>
        <v xml:space="preserve"> </v>
      </c>
      <c r="V184" s="87" t="str">
        <f t="shared" ca="1" si="338"/>
        <v xml:space="preserve"> </v>
      </c>
      <c r="W184" s="87" t="str">
        <f t="shared" ca="1" si="338"/>
        <v xml:space="preserve"> </v>
      </c>
      <c r="X184" s="87" t="str">
        <f t="shared" ca="1" si="338"/>
        <v xml:space="preserve"> </v>
      </c>
      <c r="Y184" s="87" t="str">
        <f t="shared" ca="1" si="338"/>
        <v xml:space="preserve"> </v>
      </c>
      <c r="Z184" s="87" t="str">
        <f t="shared" si="338"/>
        <v>WD</v>
      </c>
      <c r="AA184" s="87" t="str">
        <f t="shared" si="338"/>
        <v>WD</v>
      </c>
      <c r="AB184" s="87" t="str">
        <f t="shared" ca="1" si="338"/>
        <v xml:space="preserve"> </v>
      </c>
      <c r="AC184" s="87" t="str">
        <f t="shared" ca="1" si="338"/>
        <v xml:space="preserve"> </v>
      </c>
      <c r="AD184" s="87" t="str">
        <f t="shared" ca="1" si="338"/>
        <v xml:space="preserve"> </v>
      </c>
      <c r="AE184" s="87" t="str">
        <f t="shared" ca="1" si="338"/>
        <v xml:space="preserve"> </v>
      </c>
      <c r="AF184" s="87" t="str">
        <f t="shared" ca="1" si="338"/>
        <v xml:space="preserve"> </v>
      </c>
      <c r="AG184" s="87" t="str">
        <f t="shared" si="338"/>
        <v>WD</v>
      </c>
      <c r="AH184" s="87" t="str">
        <f t="shared" si="338"/>
        <v>WD</v>
      </c>
      <c r="AI184" s="87" t="str">
        <f t="shared" ca="1" si="338"/>
        <v xml:space="preserve"> </v>
      </c>
      <c r="AJ184" s="87" t="str">
        <f t="shared" ca="1" si="338"/>
        <v xml:space="preserve"> </v>
      </c>
      <c r="AK184" s="87" t="str">
        <f t="shared" ca="1" si="338"/>
        <v xml:space="preserve"> </v>
      </c>
      <c r="AL184" s="87" t="str">
        <f t="shared" ca="1" si="338"/>
        <v xml:space="preserve"> </v>
      </c>
      <c r="AM184" s="87" t="str">
        <f t="shared" ca="1" si="338"/>
        <v xml:space="preserve"> </v>
      </c>
      <c r="AN184" s="87" t="str">
        <f t="shared" si="338"/>
        <v>WD</v>
      </c>
      <c r="AO184" s="87" t="str">
        <f t="shared" ref="AO184:BT184" si="339">IF($C$2=TRUE,IF($F$184="",IF(AND(OR($D$184&lt;=AO$8,$D$184&lt;AP$8),$E$184&gt;=AO$8),$H$184,IF(OR(WEEKDAY(AO$8)=1,WEEKDAY(AO$8)=7),"WD"," ")),IF(AND(OR($D$184&lt;=AO$8,$D$184&lt;AP$8),$F$184&gt;=AO$8),"C",IF(OR(WEEKDAY(AO$8)=1,WEEKDAY(AO$8)=7),"WD"," "))),IF(OR(WEEKDAY(AO$8)=1,WEEKDAY(AO$8)=7),"WD",IF($F$184="",IF(AND(OR($D$184&lt;=AO$8,$D$184&lt;AP$8),$E$184&gt;=AO$8),$H$184," "),IF(AND(OR($D$184&lt;=AO$8,$D$184&lt;AP$8),$F$184&gt;=AO$8),"C"," "))))</f>
        <v>WD</v>
      </c>
      <c r="AP184" s="87" t="str">
        <f t="shared" ca="1" si="339"/>
        <v xml:space="preserve"> </v>
      </c>
      <c r="AQ184" s="87" t="str">
        <f t="shared" ca="1" si="339"/>
        <v xml:space="preserve"> </v>
      </c>
      <c r="AR184" s="87" t="str">
        <f t="shared" ca="1" si="339"/>
        <v xml:space="preserve"> </v>
      </c>
      <c r="AS184" s="87" t="str">
        <f t="shared" ca="1" si="339"/>
        <v xml:space="preserve"> </v>
      </c>
      <c r="AT184" s="87" t="str">
        <f t="shared" ca="1" si="339"/>
        <v xml:space="preserve"> </v>
      </c>
      <c r="AU184" s="87" t="str">
        <f t="shared" si="339"/>
        <v>WD</v>
      </c>
      <c r="AV184" s="87" t="str">
        <f t="shared" si="339"/>
        <v>WD</v>
      </c>
      <c r="AW184" s="87" t="str">
        <f t="shared" ca="1" si="339"/>
        <v xml:space="preserve"> </v>
      </c>
      <c r="AX184" s="87" t="str">
        <f t="shared" ca="1" si="339"/>
        <v xml:space="preserve"> </v>
      </c>
      <c r="AY184" s="87" t="str">
        <f t="shared" ca="1" si="339"/>
        <v xml:space="preserve"> </v>
      </c>
      <c r="AZ184" s="87" t="str">
        <f t="shared" ca="1" si="339"/>
        <v xml:space="preserve"> </v>
      </c>
      <c r="BA184" s="87" t="str">
        <f t="shared" ca="1" si="339"/>
        <v xml:space="preserve"> </v>
      </c>
      <c r="BB184" s="87" t="str">
        <f t="shared" si="339"/>
        <v>WD</v>
      </c>
      <c r="BC184" s="87" t="str">
        <f t="shared" si="339"/>
        <v>WD</v>
      </c>
      <c r="BD184" s="87" t="str">
        <f t="shared" ca="1" si="339"/>
        <v xml:space="preserve"> </v>
      </c>
      <c r="BE184" s="87" t="str">
        <f t="shared" ca="1" si="339"/>
        <v xml:space="preserve"> </v>
      </c>
      <c r="BF184" s="87" t="str">
        <f t="shared" ca="1" si="339"/>
        <v xml:space="preserve"> </v>
      </c>
      <c r="BG184" s="87" t="str">
        <f t="shared" ca="1" si="339"/>
        <v xml:space="preserve"> </v>
      </c>
      <c r="BH184" s="87" t="str">
        <f t="shared" ca="1" si="339"/>
        <v xml:space="preserve"> </v>
      </c>
      <c r="BI184" s="87" t="str">
        <f t="shared" si="339"/>
        <v>WD</v>
      </c>
      <c r="BJ184" s="87" t="str">
        <f t="shared" si="339"/>
        <v>WD</v>
      </c>
      <c r="BK184" s="87" t="str">
        <f t="shared" ca="1" si="339"/>
        <v xml:space="preserve"> </v>
      </c>
      <c r="BL184" s="87" t="str">
        <f t="shared" ca="1" si="339"/>
        <v xml:space="preserve"> </v>
      </c>
      <c r="BM184" s="87" t="str">
        <f t="shared" ca="1" si="339"/>
        <v xml:space="preserve"> </v>
      </c>
      <c r="BN184" s="87" t="str">
        <f t="shared" ca="1" si="339"/>
        <v xml:space="preserve"> </v>
      </c>
      <c r="BO184" s="87" t="str">
        <f t="shared" ca="1" si="339"/>
        <v xml:space="preserve"> </v>
      </c>
      <c r="BP184" s="87" t="str">
        <f t="shared" si="339"/>
        <v>WD</v>
      </c>
      <c r="BQ184" s="87" t="str">
        <f t="shared" si="339"/>
        <v>WD</v>
      </c>
      <c r="BR184" s="87" t="str">
        <f t="shared" ca="1" si="339"/>
        <v xml:space="preserve"> </v>
      </c>
      <c r="BS184" s="87" t="str">
        <f t="shared" ca="1" si="339"/>
        <v xml:space="preserve"> </v>
      </c>
      <c r="BT184" s="87" t="str">
        <f t="shared" ca="1" si="339"/>
        <v xml:space="preserve"> </v>
      </c>
      <c r="BU184" s="87" t="str">
        <f t="shared" ref="BU184:CZ184" ca="1" si="340">IF($C$2=TRUE,IF($F$184="",IF(AND(OR($D$184&lt;=BU$8,$D$184&lt;BV$8),$E$184&gt;=BU$8),$H$184,IF(OR(WEEKDAY(BU$8)=1,WEEKDAY(BU$8)=7),"WD"," ")),IF(AND(OR($D$184&lt;=BU$8,$D$184&lt;BV$8),$F$184&gt;=BU$8),"C",IF(OR(WEEKDAY(BU$8)=1,WEEKDAY(BU$8)=7),"WD"," "))),IF(OR(WEEKDAY(BU$8)=1,WEEKDAY(BU$8)=7),"WD",IF($F$184="",IF(AND(OR($D$184&lt;=BU$8,$D$184&lt;BV$8),$E$184&gt;=BU$8),$H$184," "),IF(AND(OR($D$184&lt;=BU$8,$D$184&lt;BV$8),$F$184&gt;=BU$8),"C"," "))))</f>
        <v xml:space="preserve"> </v>
      </c>
      <c r="BV184" s="87" t="str">
        <f t="shared" ca="1" si="340"/>
        <v xml:space="preserve"> </v>
      </c>
      <c r="BW184" s="87" t="str">
        <f t="shared" si="340"/>
        <v>WD</v>
      </c>
      <c r="BX184" s="87" t="str">
        <f t="shared" si="340"/>
        <v>WD</v>
      </c>
      <c r="BY184" s="87" t="str">
        <f t="shared" ca="1" si="340"/>
        <v xml:space="preserve"> </v>
      </c>
      <c r="BZ184" s="87" t="str">
        <f t="shared" ca="1" si="340"/>
        <v xml:space="preserve"> </v>
      </c>
      <c r="CA184" s="87" t="str">
        <f t="shared" ca="1" si="340"/>
        <v xml:space="preserve"> </v>
      </c>
      <c r="CB184" s="87" t="str">
        <f t="shared" ca="1" si="340"/>
        <v xml:space="preserve"> </v>
      </c>
      <c r="CC184" s="87" t="str">
        <f t="shared" ca="1" si="340"/>
        <v xml:space="preserve"> </v>
      </c>
      <c r="CD184" s="87" t="str">
        <f t="shared" si="340"/>
        <v>WD</v>
      </c>
      <c r="CE184" s="87" t="str">
        <f t="shared" si="340"/>
        <v>WD</v>
      </c>
      <c r="CF184" s="87" t="str">
        <f t="shared" ca="1" si="340"/>
        <v xml:space="preserve"> </v>
      </c>
      <c r="CG184" s="87" t="str">
        <f t="shared" ca="1" si="340"/>
        <v xml:space="preserve"> </v>
      </c>
      <c r="CH184" s="87" t="str">
        <f t="shared" ca="1" si="340"/>
        <v xml:space="preserve"> </v>
      </c>
      <c r="CI184" s="87" t="str">
        <f t="shared" ca="1" si="340"/>
        <v xml:space="preserve"> </v>
      </c>
      <c r="CJ184" s="87" t="str">
        <f t="shared" ca="1" si="340"/>
        <v xml:space="preserve"> </v>
      </c>
      <c r="CK184" s="87" t="str">
        <f t="shared" si="340"/>
        <v>WD</v>
      </c>
      <c r="CL184" s="87" t="str">
        <f t="shared" si="340"/>
        <v>WD</v>
      </c>
      <c r="CM184" s="87" t="str">
        <f t="shared" ca="1" si="340"/>
        <v xml:space="preserve"> </v>
      </c>
      <c r="CN184" s="87" t="str">
        <f t="shared" ca="1" si="340"/>
        <v xml:space="preserve"> </v>
      </c>
      <c r="CO184" s="87" t="str">
        <f t="shared" ca="1" si="340"/>
        <v xml:space="preserve"> </v>
      </c>
      <c r="CP184" s="87" t="str">
        <f t="shared" ca="1" si="340"/>
        <v xml:space="preserve"> </v>
      </c>
      <c r="CQ184" s="87" t="str">
        <f t="shared" ca="1" si="340"/>
        <v xml:space="preserve"> </v>
      </c>
      <c r="CR184" s="87" t="str">
        <f t="shared" si="340"/>
        <v>WD</v>
      </c>
      <c r="CS184" s="87" t="str">
        <f t="shared" si="340"/>
        <v>WD</v>
      </c>
      <c r="CT184" s="87" t="str">
        <f t="shared" ca="1" si="340"/>
        <v xml:space="preserve"> </v>
      </c>
      <c r="CU184" s="87" t="str">
        <f t="shared" ca="1" si="340"/>
        <v xml:space="preserve"> </v>
      </c>
      <c r="CV184" s="87" t="str">
        <f t="shared" ca="1" si="340"/>
        <v xml:space="preserve"> </v>
      </c>
      <c r="CW184" s="87" t="str">
        <f t="shared" ca="1" si="340"/>
        <v xml:space="preserve"> </v>
      </c>
      <c r="CX184" s="87" t="str">
        <f t="shared" ca="1" si="340"/>
        <v xml:space="preserve"> </v>
      </c>
      <c r="CY184" s="87" t="str">
        <f t="shared" si="340"/>
        <v>WD</v>
      </c>
      <c r="CZ184" s="87" t="str">
        <f t="shared" si="340"/>
        <v>WD</v>
      </c>
      <c r="DA184" s="87" t="str">
        <f t="shared" ref="DA184:DZ184" ca="1" si="341">IF($C$2=TRUE,IF($F$184="",IF(AND(OR($D$184&lt;=DA$8,$D$184&lt;DB$8),$E$184&gt;=DA$8),$H$184,IF(OR(WEEKDAY(DA$8)=1,WEEKDAY(DA$8)=7),"WD"," ")),IF(AND(OR($D$184&lt;=DA$8,$D$184&lt;DB$8),$F$184&gt;=DA$8),"C",IF(OR(WEEKDAY(DA$8)=1,WEEKDAY(DA$8)=7),"WD"," "))),IF(OR(WEEKDAY(DA$8)=1,WEEKDAY(DA$8)=7),"WD",IF($F$184="",IF(AND(OR($D$184&lt;=DA$8,$D$184&lt;DB$8),$E$184&gt;=DA$8),$H$184," "),IF(AND(OR($D$184&lt;=DA$8,$D$184&lt;DB$8),$F$184&gt;=DA$8),"C"," "))))</f>
        <v xml:space="preserve"> </v>
      </c>
      <c r="DB184" s="87" t="str">
        <f t="shared" ca="1" si="341"/>
        <v xml:space="preserve"> </v>
      </c>
      <c r="DC184" s="87" t="str">
        <f t="shared" ca="1" si="341"/>
        <v xml:space="preserve"> </v>
      </c>
      <c r="DD184" s="87" t="str">
        <f t="shared" ca="1" si="341"/>
        <v xml:space="preserve"> </v>
      </c>
      <c r="DE184" s="87" t="str">
        <f t="shared" ca="1" si="341"/>
        <v xml:space="preserve"> </v>
      </c>
      <c r="DF184" s="87" t="str">
        <f t="shared" si="341"/>
        <v>WD</v>
      </c>
      <c r="DG184" s="87" t="str">
        <f t="shared" si="341"/>
        <v>WD</v>
      </c>
      <c r="DH184" s="87" t="str">
        <f t="shared" ca="1" si="341"/>
        <v xml:space="preserve"> </v>
      </c>
      <c r="DI184" s="87" t="str">
        <f t="shared" ca="1" si="341"/>
        <v xml:space="preserve"> </v>
      </c>
      <c r="DJ184" s="87" t="str">
        <f t="shared" ca="1" si="341"/>
        <v xml:space="preserve"> </v>
      </c>
      <c r="DK184" s="87" t="str">
        <f t="shared" ca="1" si="341"/>
        <v xml:space="preserve"> </v>
      </c>
      <c r="DL184" s="87" t="str">
        <f t="shared" ca="1" si="341"/>
        <v xml:space="preserve"> </v>
      </c>
      <c r="DM184" s="87" t="str">
        <f t="shared" si="341"/>
        <v>WD</v>
      </c>
      <c r="DN184" s="87" t="str">
        <f t="shared" si="341"/>
        <v>WD</v>
      </c>
      <c r="DO184" s="87" t="str">
        <f t="shared" ca="1" si="341"/>
        <v xml:space="preserve"> </v>
      </c>
      <c r="DP184" s="87" t="str">
        <f t="shared" ca="1" si="341"/>
        <v xml:space="preserve"> </v>
      </c>
      <c r="DQ184" s="87" t="str">
        <f t="shared" ca="1" si="341"/>
        <v xml:space="preserve"> </v>
      </c>
      <c r="DR184" s="87" t="str">
        <f t="shared" ca="1" si="341"/>
        <v xml:space="preserve"> </v>
      </c>
      <c r="DS184" s="87" t="str">
        <f t="shared" ca="1" si="341"/>
        <v xml:space="preserve"> </v>
      </c>
      <c r="DT184" s="87" t="str">
        <f t="shared" si="341"/>
        <v>WD</v>
      </c>
      <c r="DU184" s="87" t="str">
        <f t="shared" si="341"/>
        <v>WD</v>
      </c>
      <c r="DV184" s="87" t="str">
        <f t="shared" ca="1" si="341"/>
        <v xml:space="preserve"> </v>
      </c>
      <c r="DW184" s="87" t="str">
        <f t="shared" ca="1" si="341"/>
        <v xml:space="preserve"> </v>
      </c>
      <c r="DX184" s="87" t="str">
        <f t="shared" ca="1" si="341"/>
        <v xml:space="preserve"> </v>
      </c>
      <c r="DY184" s="87" t="str">
        <f t="shared" ca="1" si="341"/>
        <v xml:space="preserve"> </v>
      </c>
      <c r="DZ184" s="87" t="str">
        <f t="shared" ca="1" si="341"/>
        <v xml:space="preserve"> </v>
      </c>
    </row>
    <row r="185" spans="1:130" s="74" customFormat="1" ht="1.2" customHeight="1" x14ac:dyDescent="0.3">
      <c r="A185" s="96"/>
      <c r="B185" s="96"/>
      <c r="C185" s="96"/>
      <c r="D185" s="97"/>
      <c r="E185" s="97"/>
      <c r="F185" s="97"/>
      <c r="G185" s="98" t="str">
        <f ca="1">IF(AND(G184 = 100%, G186 = 100%), "100%", " ")</f>
        <v xml:space="preserve"> </v>
      </c>
      <c r="H185" s="82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</row>
    <row r="186" spans="1:130" x14ac:dyDescent="0.3">
      <c r="A186" s="96" t="str">
        <f ca="1">IF(OFFSET(Actions!B1,89,0)  = "","", OFFSET(Actions!B1,89,0) )</f>
        <v/>
      </c>
      <c r="B186" s="96" t="str">
        <f ca="1">IF(OFFSET(Actions!H$1,89,0) = "","", OFFSET(Actions!H$1,89,0))</f>
        <v/>
      </c>
      <c r="C186" s="96" t="str">
        <f ca="1">IF(OFFSET(Actions!C1,89,0)  = "","", OFFSET(Actions!C1,89,0) )</f>
        <v/>
      </c>
      <c r="D186" s="97" t="str">
        <f ca="1">IF(OFFSET(Actions!I$1,89,0) = 0/1/1900,"",IFERROR(DATEVALUE(MID(OFFSET(Actions!I$1,89,0), 5,8 )), OFFSET(Actions!I$1,89,0)))</f>
        <v/>
      </c>
      <c r="E186" s="97" t="str">
        <f ca="1">IF(OFFSET(Actions!J$1,89,0) = 0/1/1900,"",IFERROR(DATEVALUE(MID(OFFSET(Actions!J$1,89,0), 5,8 )), OFFSET(Actions!J$1,89,0)))</f>
        <v/>
      </c>
      <c r="F186" s="97" t="str">
        <f ca="1">IF(OFFSET(Actions!K$1,89,0) = 0/1/1900,"",IFERROR(DATEVALUE(MID(OFFSET(Actions!K$1,89,0), 5,8 )), OFFSET(Actions!K$1,89,0)))</f>
        <v/>
      </c>
      <c r="G186" s="98" t="str">
        <f ca="1">IF(OFFSET(Actions!G1,89,0)  = "","", OFFSET(Actions!G1,89,0) )</f>
        <v/>
      </c>
      <c r="H186" s="82" t="str">
        <f ca="1">IF(OFFSET(Actions!E1,89,0)  = "","", OFFSET(Actions!E1,89,0) )</f>
        <v/>
      </c>
      <c r="I186" s="87" t="str">
        <f t="shared" ref="I186:AN186" ca="1" si="342">IF($C$2=TRUE,IF($F$186="",IF(AND(OR($D$186&lt;=I$8,$D$186&lt;J$8),$E$186&gt;=I$8),$H$186,IF(OR(WEEKDAY(I$8)=1,WEEKDAY(I$8)=7),"WD"," ")),IF(AND(OR($D$186&lt;=I$8,$D$186&lt;J$8),$F$186&gt;=I$8),"C",IF(OR(WEEKDAY(I$8)=1,WEEKDAY(I$8)=7),"WD"," "))),IF(OR(WEEKDAY(I$8)=1,WEEKDAY(I$8)=7),"WD",IF($F$186="",IF(AND(OR($D$186&lt;=I$8,$D$186&lt;J$8),$E$186&gt;=I$8),$H$186," "),IF(AND(OR($D$186&lt;=I$8,$D$186&lt;J$8),$F$186&gt;=I$8),"C"," "))))</f>
        <v xml:space="preserve"> </v>
      </c>
      <c r="J186" s="87" t="str">
        <f t="shared" ca="1" si="342"/>
        <v xml:space="preserve"> </v>
      </c>
      <c r="K186" s="87" t="str">
        <f t="shared" ca="1" si="342"/>
        <v xml:space="preserve"> </v>
      </c>
      <c r="L186" s="87" t="str">
        <f t="shared" si="342"/>
        <v>WD</v>
      </c>
      <c r="M186" s="87" t="str">
        <f t="shared" si="342"/>
        <v>WD</v>
      </c>
      <c r="N186" s="87" t="str">
        <f t="shared" ca="1" si="342"/>
        <v xml:space="preserve"> </v>
      </c>
      <c r="O186" s="87" t="str">
        <f t="shared" ca="1" si="342"/>
        <v xml:space="preserve"> </v>
      </c>
      <c r="P186" s="87" t="str">
        <f t="shared" ca="1" si="342"/>
        <v xml:space="preserve"> </v>
      </c>
      <c r="Q186" s="87" t="str">
        <f t="shared" ca="1" si="342"/>
        <v xml:space="preserve"> </v>
      </c>
      <c r="R186" s="87" t="str">
        <f t="shared" ca="1" si="342"/>
        <v xml:space="preserve"> </v>
      </c>
      <c r="S186" s="87" t="str">
        <f t="shared" si="342"/>
        <v>WD</v>
      </c>
      <c r="T186" s="87" t="str">
        <f t="shared" si="342"/>
        <v>WD</v>
      </c>
      <c r="U186" s="87" t="str">
        <f t="shared" ca="1" si="342"/>
        <v xml:space="preserve"> </v>
      </c>
      <c r="V186" s="87" t="str">
        <f t="shared" ca="1" si="342"/>
        <v xml:space="preserve"> </v>
      </c>
      <c r="W186" s="87" t="str">
        <f t="shared" ca="1" si="342"/>
        <v xml:space="preserve"> </v>
      </c>
      <c r="X186" s="87" t="str">
        <f t="shared" ca="1" si="342"/>
        <v xml:space="preserve"> </v>
      </c>
      <c r="Y186" s="87" t="str">
        <f t="shared" ca="1" si="342"/>
        <v xml:space="preserve"> </v>
      </c>
      <c r="Z186" s="87" t="str">
        <f t="shared" si="342"/>
        <v>WD</v>
      </c>
      <c r="AA186" s="87" t="str">
        <f t="shared" si="342"/>
        <v>WD</v>
      </c>
      <c r="AB186" s="87" t="str">
        <f t="shared" ca="1" si="342"/>
        <v xml:space="preserve"> </v>
      </c>
      <c r="AC186" s="87" t="str">
        <f t="shared" ca="1" si="342"/>
        <v xml:space="preserve"> </v>
      </c>
      <c r="AD186" s="87" t="str">
        <f t="shared" ca="1" si="342"/>
        <v xml:space="preserve"> </v>
      </c>
      <c r="AE186" s="87" t="str">
        <f t="shared" ca="1" si="342"/>
        <v xml:space="preserve"> </v>
      </c>
      <c r="AF186" s="87" t="str">
        <f t="shared" ca="1" si="342"/>
        <v xml:space="preserve"> </v>
      </c>
      <c r="AG186" s="87" t="str">
        <f t="shared" si="342"/>
        <v>WD</v>
      </c>
      <c r="AH186" s="87" t="str">
        <f t="shared" si="342"/>
        <v>WD</v>
      </c>
      <c r="AI186" s="87" t="str">
        <f t="shared" ca="1" si="342"/>
        <v xml:space="preserve"> </v>
      </c>
      <c r="AJ186" s="87" t="str">
        <f t="shared" ca="1" si="342"/>
        <v xml:space="preserve"> </v>
      </c>
      <c r="AK186" s="87" t="str">
        <f t="shared" ca="1" si="342"/>
        <v xml:space="preserve"> </v>
      </c>
      <c r="AL186" s="87" t="str">
        <f t="shared" ca="1" si="342"/>
        <v xml:space="preserve"> </v>
      </c>
      <c r="AM186" s="87" t="str">
        <f t="shared" ca="1" si="342"/>
        <v xml:space="preserve"> </v>
      </c>
      <c r="AN186" s="87" t="str">
        <f t="shared" si="342"/>
        <v>WD</v>
      </c>
      <c r="AO186" s="87" t="str">
        <f t="shared" ref="AO186:BT186" si="343">IF($C$2=TRUE,IF($F$186="",IF(AND(OR($D$186&lt;=AO$8,$D$186&lt;AP$8),$E$186&gt;=AO$8),$H$186,IF(OR(WEEKDAY(AO$8)=1,WEEKDAY(AO$8)=7),"WD"," ")),IF(AND(OR($D$186&lt;=AO$8,$D$186&lt;AP$8),$F$186&gt;=AO$8),"C",IF(OR(WEEKDAY(AO$8)=1,WEEKDAY(AO$8)=7),"WD"," "))),IF(OR(WEEKDAY(AO$8)=1,WEEKDAY(AO$8)=7),"WD",IF($F$186="",IF(AND(OR($D$186&lt;=AO$8,$D$186&lt;AP$8),$E$186&gt;=AO$8),$H$186," "),IF(AND(OR($D$186&lt;=AO$8,$D$186&lt;AP$8),$F$186&gt;=AO$8),"C"," "))))</f>
        <v>WD</v>
      </c>
      <c r="AP186" s="87" t="str">
        <f t="shared" ca="1" si="343"/>
        <v xml:space="preserve"> </v>
      </c>
      <c r="AQ186" s="87" t="str">
        <f t="shared" ca="1" si="343"/>
        <v xml:space="preserve"> </v>
      </c>
      <c r="AR186" s="87" t="str">
        <f t="shared" ca="1" si="343"/>
        <v xml:space="preserve"> </v>
      </c>
      <c r="AS186" s="87" t="str">
        <f t="shared" ca="1" si="343"/>
        <v xml:space="preserve"> </v>
      </c>
      <c r="AT186" s="87" t="str">
        <f t="shared" ca="1" si="343"/>
        <v xml:space="preserve"> </v>
      </c>
      <c r="AU186" s="87" t="str">
        <f t="shared" si="343"/>
        <v>WD</v>
      </c>
      <c r="AV186" s="87" t="str">
        <f t="shared" si="343"/>
        <v>WD</v>
      </c>
      <c r="AW186" s="87" t="str">
        <f t="shared" ca="1" si="343"/>
        <v xml:space="preserve"> </v>
      </c>
      <c r="AX186" s="87" t="str">
        <f t="shared" ca="1" si="343"/>
        <v xml:space="preserve"> </v>
      </c>
      <c r="AY186" s="87" t="str">
        <f t="shared" ca="1" si="343"/>
        <v xml:space="preserve"> </v>
      </c>
      <c r="AZ186" s="87" t="str">
        <f t="shared" ca="1" si="343"/>
        <v xml:space="preserve"> </v>
      </c>
      <c r="BA186" s="87" t="str">
        <f t="shared" ca="1" si="343"/>
        <v xml:space="preserve"> </v>
      </c>
      <c r="BB186" s="87" t="str">
        <f t="shared" si="343"/>
        <v>WD</v>
      </c>
      <c r="BC186" s="87" t="str">
        <f t="shared" si="343"/>
        <v>WD</v>
      </c>
      <c r="BD186" s="87" t="str">
        <f t="shared" ca="1" si="343"/>
        <v xml:space="preserve"> </v>
      </c>
      <c r="BE186" s="87" t="str">
        <f t="shared" ca="1" si="343"/>
        <v xml:space="preserve"> </v>
      </c>
      <c r="BF186" s="87" t="str">
        <f t="shared" ca="1" si="343"/>
        <v xml:space="preserve"> </v>
      </c>
      <c r="BG186" s="87" t="str">
        <f t="shared" ca="1" si="343"/>
        <v xml:space="preserve"> </v>
      </c>
      <c r="BH186" s="87" t="str">
        <f t="shared" ca="1" si="343"/>
        <v xml:space="preserve"> </v>
      </c>
      <c r="BI186" s="87" t="str">
        <f t="shared" si="343"/>
        <v>WD</v>
      </c>
      <c r="BJ186" s="87" t="str">
        <f t="shared" si="343"/>
        <v>WD</v>
      </c>
      <c r="BK186" s="87" t="str">
        <f t="shared" ca="1" si="343"/>
        <v xml:space="preserve"> </v>
      </c>
      <c r="BL186" s="87" t="str">
        <f t="shared" ca="1" si="343"/>
        <v xml:space="preserve"> </v>
      </c>
      <c r="BM186" s="87" t="str">
        <f t="shared" ca="1" si="343"/>
        <v xml:space="preserve"> </v>
      </c>
      <c r="BN186" s="87" t="str">
        <f t="shared" ca="1" si="343"/>
        <v xml:space="preserve"> </v>
      </c>
      <c r="BO186" s="87" t="str">
        <f t="shared" ca="1" si="343"/>
        <v xml:space="preserve"> </v>
      </c>
      <c r="BP186" s="87" t="str">
        <f t="shared" si="343"/>
        <v>WD</v>
      </c>
      <c r="BQ186" s="87" t="str">
        <f t="shared" si="343"/>
        <v>WD</v>
      </c>
      <c r="BR186" s="87" t="str">
        <f t="shared" ca="1" si="343"/>
        <v xml:space="preserve"> </v>
      </c>
      <c r="BS186" s="87" t="str">
        <f t="shared" ca="1" si="343"/>
        <v xml:space="preserve"> </v>
      </c>
      <c r="BT186" s="87" t="str">
        <f t="shared" ca="1" si="343"/>
        <v xml:space="preserve"> </v>
      </c>
      <c r="BU186" s="87" t="str">
        <f t="shared" ref="BU186:CZ186" ca="1" si="344">IF($C$2=TRUE,IF($F$186="",IF(AND(OR($D$186&lt;=BU$8,$D$186&lt;BV$8),$E$186&gt;=BU$8),$H$186,IF(OR(WEEKDAY(BU$8)=1,WEEKDAY(BU$8)=7),"WD"," ")),IF(AND(OR($D$186&lt;=BU$8,$D$186&lt;BV$8),$F$186&gt;=BU$8),"C",IF(OR(WEEKDAY(BU$8)=1,WEEKDAY(BU$8)=7),"WD"," "))),IF(OR(WEEKDAY(BU$8)=1,WEEKDAY(BU$8)=7),"WD",IF($F$186="",IF(AND(OR($D$186&lt;=BU$8,$D$186&lt;BV$8),$E$186&gt;=BU$8),$H$186," "),IF(AND(OR($D$186&lt;=BU$8,$D$186&lt;BV$8),$F$186&gt;=BU$8),"C"," "))))</f>
        <v xml:space="preserve"> </v>
      </c>
      <c r="BV186" s="87" t="str">
        <f t="shared" ca="1" si="344"/>
        <v xml:space="preserve"> </v>
      </c>
      <c r="BW186" s="87" t="str">
        <f t="shared" si="344"/>
        <v>WD</v>
      </c>
      <c r="BX186" s="87" t="str">
        <f t="shared" si="344"/>
        <v>WD</v>
      </c>
      <c r="BY186" s="87" t="str">
        <f t="shared" ca="1" si="344"/>
        <v xml:space="preserve"> </v>
      </c>
      <c r="BZ186" s="87" t="str">
        <f t="shared" ca="1" si="344"/>
        <v xml:space="preserve"> </v>
      </c>
      <c r="CA186" s="87" t="str">
        <f t="shared" ca="1" si="344"/>
        <v xml:space="preserve"> </v>
      </c>
      <c r="CB186" s="87" t="str">
        <f t="shared" ca="1" si="344"/>
        <v xml:space="preserve"> </v>
      </c>
      <c r="CC186" s="87" t="str">
        <f t="shared" ca="1" si="344"/>
        <v xml:space="preserve"> </v>
      </c>
      <c r="CD186" s="87" t="str">
        <f t="shared" si="344"/>
        <v>WD</v>
      </c>
      <c r="CE186" s="87" t="str">
        <f t="shared" si="344"/>
        <v>WD</v>
      </c>
      <c r="CF186" s="87" t="str">
        <f t="shared" ca="1" si="344"/>
        <v xml:space="preserve"> </v>
      </c>
      <c r="CG186" s="87" t="str">
        <f t="shared" ca="1" si="344"/>
        <v xml:space="preserve"> </v>
      </c>
      <c r="CH186" s="87" t="str">
        <f t="shared" ca="1" si="344"/>
        <v xml:space="preserve"> </v>
      </c>
      <c r="CI186" s="87" t="str">
        <f t="shared" ca="1" si="344"/>
        <v xml:space="preserve"> </v>
      </c>
      <c r="CJ186" s="87" t="str">
        <f t="shared" ca="1" si="344"/>
        <v xml:space="preserve"> </v>
      </c>
      <c r="CK186" s="87" t="str">
        <f t="shared" si="344"/>
        <v>WD</v>
      </c>
      <c r="CL186" s="87" t="str">
        <f t="shared" si="344"/>
        <v>WD</v>
      </c>
      <c r="CM186" s="87" t="str">
        <f t="shared" ca="1" si="344"/>
        <v xml:space="preserve"> </v>
      </c>
      <c r="CN186" s="87" t="str">
        <f t="shared" ca="1" si="344"/>
        <v xml:space="preserve"> </v>
      </c>
      <c r="CO186" s="87" t="str">
        <f t="shared" ca="1" si="344"/>
        <v xml:space="preserve"> </v>
      </c>
      <c r="CP186" s="87" t="str">
        <f t="shared" ca="1" si="344"/>
        <v xml:space="preserve"> </v>
      </c>
      <c r="CQ186" s="87" t="str">
        <f t="shared" ca="1" si="344"/>
        <v xml:space="preserve"> </v>
      </c>
      <c r="CR186" s="87" t="str">
        <f t="shared" si="344"/>
        <v>WD</v>
      </c>
      <c r="CS186" s="87" t="str">
        <f t="shared" si="344"/>
        <v>WD</v>
      </c>
      <c r="CT186" s="87" t="str">
        <f t="shared" ca="1" si="344"/>
        <v xml:space="preserve"> </v>
      </c>
      <c r="CU186" s="87" t="str">
        <f t="shared" ca="1" si="344"/>
        <v xml:space="preserve"> </v>
      </c>
      <c r="CV186" s="87" t="str">
        <f t="shared" ca="1" si="344"/>
        <v xml:space="preserve"> </v>
      </c>
      <c r="CW186" s="87" t="str">
        <f t="shared" ca="1" si="344"/>
        <v xml:space="preserve"> </v>
      </c>
      <c r="CX186" s="87" t="str">
        <f t="shared" ca="1" si="344"/>
        <v xml:space="preserve"> </v>
      </c>
      <c r="CY186" s="87" t="str">
        <f t="shared" si="344"/>
        <v>WD</v>
      </c>
      <c r="CZ186" s="87" t="str">
        <f t="shared" si="344"/>
        <v>WD</v>
      </c>
      <c r="DA186" s="87" t="str">
        <f t="shared" ref="DA186:DZ186" ca="1" si="345">IF($C$2=TRUE,IF($F$186="",IF(AND(OR($D$186&lt;=DA$8,$D$186&lt;DB$8),$E$186&gt;=DA$8),$H$186,IF(OR(WEEKDAY(DA$8)=1,WEEKDAY(DA$8)=7),"WD"," ")),IF(AND(OR($D$186&lt;=DA$8,$D$186&lt;DB$8),$F$186&gt;=DA$8),"C",IF(OR(WEEKDAY(DA$8)=1,WEEKDAY(DA$8)=7),"WD"," "))),IF(OR(WEEKDAY(DA$8)=1,WEEKDAY(DA$8)=7),"WD",IF($F$186="",IF(AND(OR($D$186&lt;=DA$8,$D$186&lt;DB$8),$E$186&gt;=DA$8),$H$186," "),IF(AND(OR($D$186&lt;=DA$8,$D$186&lt;DB$8),$F$186&gt;=DA$8),"C"," "))))</f>
        <v xml:space="preserve"> </v>
      </c>
      <c r="DB186" s="87" t="str">
        <f t="shared" ca="1" si="345"/>
        <v xml:space="preserve"> </v>
      </c>
      <c r="DC186" s="87" t="str">
        <f t="shared" ca="1" si="345"/>
        <v xml:space="preserve"> </v>
      </c>
      <c r="DD186" s="87" t="str">
        <f t="shared" ca="1" si="345"/>
        <v xml:space="preserve"> </v>
      </c>
      <c r="DE186" s="87" t="str">
        <f t="shared" ca="1" si="345"/>
        <v xml:space="preserve"> </v>
      </c>
      <c r="DF186" s="87" t="str">
        <f t="shared" si="345"/>
        <v>WD</v>
      </c>
      <c r="DG186" s="87" t="str">
        <f t="shared" si="345"/>
        <v>WD</v>
      </c>
      <c r="DH186" s="87" t="str">
        <f t="shared" ca="1" si="345"/>
        <v xml:space="preserve"> </v>
      </c>
      <c r="DI186" s="87" t="str">
        <f t="shared" ca="1" si="345"/>
        <v xml:space="preserve"> </v>
      </c>
      <c r="DJ186" s="87" t="str">
        <f t="shared" ca="1" si="345"/>
        <v xml:space="preserve"> </v>
      </c>
      <c r="DK186" s="87" t="str">
        <f t="shared" ca="1" si="345"/>
        <v xml:space="preserve"> </v>
      </c>
      <c r="DL186" s="87" t="str">
        <f t="shared" ca="1" si="345"/>
        <v xml:space="preserve"> </v>
      </c>
      <c r="DM186" s="87" t="str">
        <f t="shared" si="345"/>
        <v>WD</v>
      </c>
      <c r="DN186" s="87" t="str">
        <f t="shared" si="345"/>
        <v>WD</v>
      </c>
      <c r="DO186" s="87" t="str">
        <f t="shared" ca="1" si="345"/>
        <v xml:space="preserve"> </v>
      </c>
      <c r="DP186" s="87" t="str">
        <f t="shared" ca="1" si="345"/>
        <v xml:space="preserve"> </v>
      </c>
      <c r="DQ186" s="87" t="str">
        <f t="shared" ca="1" si="345"/>
        <v xml:space="preserve"> </v>
      </c>
      <c r="DR186" s="87" t="str">
        <f t="shared" ca="1" si="345"/>
        <v xml:space="preserve"> </v>
      </c>
      <c r="DS186" s="87" t="str">
        <f t="shared" ca="1" si="345"/>
        <v xml:space="preserve"> </v>
      </c>
      <c r="DT186" s="87" t="str">
        <f t="shared" si="345"/>
        <v>WD</v>
      </c>
      <c r="DU186" s="87" t="str">
        <f t="shared" si="345"/>
        <v>WD</v>
      </c>
      <c r="DV186" s="87" t="str">
        <f t="shared" ca="1" si="345"/>
        <v xml:space="preserve"> </v>
      </c>
      <c r="DW186" s="87" t="str">
        <f t="shared" ca="1" si="345"/>
        <v xml:space="preserve"> </v>
      </c>
      <c r="DX186" s="87" t="str">
        <f t="shared" ca="1" si="345"/>
        <v xml:space="preserve"> </v>
      </c>
      <c r="DY186" s="87" t="str">
        <f t="shared" ca="1" si="345"/>
        <v xml:space="preserve"> </v>
      </c>
      <c r="DZ186" s="87" t="str">
        <f t="shared" ca="1" si="345"/>
        <v xml:space="preserve"> </v>
      </c>
    </row>
    <row r="187" spans="1:130" s="74" customFormat="1" ht="1.2" customHeight="1" x14ac:dyDescent="0.3">
      <c r="A187" s="96"/>
      <c r="B187" s="96"/>
      <c r="C187" s="96"/>
      <c r="D187" s="97"/>
      <c r="E187" s="97"/>
      <c r="F187" s="97"/>
      <c r="G187" s="98" t="str">
        <f ca="1">IF(AND(G186 = 100%, G188 = 100%), "100%", " ")</f>
        <v xml:space="preserve"> </v>
      </c>
      <c r="H187" s="82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</row>
    <row r="188" spans="1:130" x14ac:dyDescent="0.3">
      <c r="A188" s="96" t="str">
        <f ca="1">IF(OFFSET(Actions!B1,90,0)  = "","", OFFSET(Actions!B1,90,0) )</f>
        <v/>
      </c>
      <c r="B188" s="96" t="str">
        <f ca="1">IF(OFFSET(Actions!H$1,90,0) = "","", OFFSET(Actions!H$1,90,0))</f>
        <v/>
      </c>
      <c r="C188" s="96" t="str">
        <f ca="1">IF(OFFSET(Actions!C1,90,0)  = "","", OFFSET(Actions!C1,90,0) )</f>
        <v/>
      </c>
      <c r="D188" s="97" t="str">
        <f ca="1">IF(OFFSET(Actions!I$1,90,0) = 0/1/1900,"",IFERROR(DATEVALUE(MID(OFFSET(Actions!I$1,90,0), 5,8 )), OFFSET(Actions!I$1,90,0)))</f>
        <v/>
      </c>
      <c r="E188" s="97" t="str">
        <f ca="1">IF(OFFSET(Actions!J$1,90,0) = 0/1/1900,"",IFERROR(DATEVALUE(MID(OFFSET(Actions!J$1,90,0), 5,8 )), OFFSET(Actions!J$1,90,0)))</f>
        <v/>
      </c>
      <c r="F188" s="97" t="str">
        <f ca="1">IF(OFFSET(Actions!K$1,90,0) = 0/1/1900,"",IFERROR(DATEVALUE(MID(OFFSET(Actions!K$1,90,0), 5,8 )), OFFSET(Actions!K$1,90,0)))</f>
        <v/>
      </c>
      <c r="G188" s="98" t="str">
        <f ca="1">IF(OFFSET(Actions!G1,90,0)  = "","", OFFSET(Actions!G1,90,0) )</f>
        <v/>
      </c>
      <c r="H188" s="82" t="str">
        <f ca="1">IF(OFFSET(Actions!E1,90,0)  = "","", OFFSET(Actions!E1,90,0) )</f>
        <v/>
      </c>
      <c r="I188" s="87" t="str">
        <f t="shared" ref="I188:AN188" ca="1" si="346">IF($C$2=TRUE,IF($F$188="",IF(AND(OR($D$188&lt;=I$8,$D$188&lt;J$8),$E$188&gt;=I$8),$H$188,IF(OR(WEEKDAY(I$8)=1,WEEKDAY(I$8)=7),"WD"," ")),IF(AND(OR($D$188&lt;=I$8,$D$188&lt;J$8),$F$188&gt;=I$8),"C",IF(OR(WEEKDAY(I$8)=1,WEEKDAY(I$8)=7),"WD"," "))),IF(OR(WEEKDAY(I$8)=1,WEEKDAY(I$8)=7),"WD",IF($F$188="",IF(AND(OR($D$188&lt;=I$8,$D$188&lt;J$8),$E$188&gt;=I$8),$H$188," "),IF(AND(OR($D$188&lt;=I$8,$D$188&lt;J$8),$F$188&gt;=I$8),"C"," "))))</f>
        <v xml:space="preserve"> </v>
      </c>
      <c r="J188" s="87" t="str">
        <f t="shared" ca="1" si="346"/>
        <v xml:space="preserve"> </v>
      </c>
      <c r="K188" s="87" t="str">
        <f t="shared" ca="1" si="346"/>
        <v xml:space="preserve"> </v>
      </c>
      <c r="L188" s="87" t="str">
        <f t="shared" si="346"/>
        <v>WD</v>
      </c>
      <c r="M188" s="87" t="str">
        <f t="shared" si="346"/>
        <v>WD</v>
      </c>
      <c r="N188" s="87" t="str">
        <f t="shared" ca="1" si="346"/>
        <v xml:space="preserve"> </v>
      </c>
      <c r="O188" s="87" t="str">
        <f t="shared" ca="1" si="346"/>
        <v xml:space="preserve"> </v>
      </c>
      <c r="P188" s="87" t="str">
        <f t="shared" ca="1" si="346"/>
        <v xml:space="preserve"> </v>
      </c>
      <c r="Q188" s="87" t="str">
        <f t="shared" ca="1" si="346"/>
        <v xml:space="preserve"> </v>
      </c>
      <c r="R188" s="87" t="str">
        <f t="shared" ca="1" si="346"/>
        <v xml:space="preserve"> </v>
      </c>
      <c r="S188" s="87" t="str">
        <f t="shared" si="346"/>
        <v>WD</v>
      </c>
      <c r="T188" s="87" t="str">
        <f t="shared" si="346"/>
        <v>WD</v>
      </c>
      <c r="U188" s="87" t="str">
        <f t="shared" ca="1" si="346"/>
        <v xml:space="preserve"> </v>
      </c>
      <c r="V188" s="87" t="str">
        <f t="shared" ca="1" si="346"/>
        <v xml:space="preserve"> </v>
      </c>
      <c r="W188" s="87" t="str">
        <f t="shared" ca="1" si="346"/>
        <v xml:space="preserve"> </v>
      </c>
      <c r="X188" s="87" t="str">
        <f t="shared" ca="1" si="346"/>
        <v xml:space="preserve"> </v>
      </c>
      <c r="Y188" s="87" t="str">
        <f t="shared" ca="1" si="346"/>
        <v xml:space="preserve"> </v>
      </c>
      <c r="Z188" s="87" t="str">
        <f t="shared" si="346"/>
        <v>WD</v>
      </c>
      <c r="AA188" s="87" t="str">
        <f t="shared" si="346"/>
        <v>WD</v>
      </c>
      <c r="AB188" s="87" t="str">
        <f t="shared" ca="1" si="346"/>
        <v xml:space="preserve"> </v>
      </c>
      <c r="AC188" s="87" t="str">
        <f t="shared" ca="1" si="346"/>
        <v xml:space="preserve"> </v>
      </c>
      <c r="AD188" s="87" t="str">
        <f t="shared" ca="1" si="346"/>
        <v xml:space="preserve"> </v>
      </c>
      <c r="AE188" s="87" t="str">
        <f t="shared" ca="1" si="346"/>
        <v xml:space="preserve"> </v>
      </c>
      <c r="AF188" s="87" t="str">
        <f t="shared" ca="1" si="346"/>
        <v xml:space="preserve"> </v>
      </c>
      <c r="AG188" s="87" t="str">
        <f t="shared" si="346"/>
        <v>WD</v>
      </c>
      <c r="AH188" s="87" t="str">
        <f t="shared" si="346"/>
        <v>WD</v>
      </c>
      <c r="AI188" s="87" t="str">
        <f t="shared" ca="1" si="346"/>
        <v xml:space="preserve"> </v>
      </c>
      <c r="AJ188" s="87" t="str">
        <f t="shared" ca="1" si="346"/>
        <v xml:space="preserve"> </v>
      </c>
      <c r="AK188" s="87" t="str">
        <f t="shared" ca="1" si="346"/>
        <v xml:space="preserve"> </v>
      </c>
      <c r="AL188" s="87" t="str">
        <f t="shared" ca="1" si="346"/>
        <v xml:space="preserve"> </v>
      </c>
      <c r="AM188" s="87" t="str">
        <f t="shared" ca="1" si="346"/>
        <v xml:space="preserve"> </v>
      </c>
      <c r="AN188" s="87" t="str">
        <f t="shared" si="346"/>
        <v>WD</v>
      </c>
      <c r="AO188" s="87" t="str">
        <f t="shared" ref="AO188:BT188" si="347">IF($C$2=TRUE,IF($F$188="",IF(AND(OR($D$188&lt;=AO$8,$D$188&lt;AP$8),$E$188&gt;=AO$8),$H$188,IF(OR(WEEKDAY(AO$8)=1,WEEKDAY(AO$8)=7),"WD"," ")),IF(AND(OR($D$188&lt;=AO$8,$D$188&lt;AP$8),$F$188&gt;=AO$8),"C",IF(OR(WEEKDAY(AO$8)=1,WEEKDAY(AO$8)=7),"WD"," "))),IF(OR(WEEKDAY(AO$8)=1,WEEKDAY(AO$8)=7),"WD",IF($F$188="",IF(AND(OR($D$188&lt;=AO$8,$D$188&lt;AP$8),$E$188&gt;=AO$8),$H$188," "),IF(AND(OR($D$188&lt;=AO$8,$D$188&lt;AP$8),$F$188&gt;=AO$8),"C"," "))))</f>
        <v>WD</v>
      </c>
      <c r="AP188" s="87" t="str">
        <f t="shared" ca="1" si="347"/>
        <v xml:space="preserve"> </v>
      </c>
      <c r="AQ188" s="87" t="str">
        <f t="shared" ca="1" si="347"/>
        <v xml:space="preserve"> </v>
      </c>
      <c r="AR188" s="87" t="str">
        <f t="shared" ca="1" si="347"/>
        <v xml:space="preserve"> </v>
      </c>
      <c r="AS188" s="87" t="str">
        <f t="shared" ca="1" si="347"/>
        <v xml:space="preserve"> </v>
      </c>
      <c r="AT188" s="87" t="str">
        <f t="shared" ca="1" si="347"/>
        <v xml:space="preserve"> </v>
      </c>
      <c r="AU188" s="87" t="str">
        <f t="shared" si="347"/>
        <v>WD</v>
      </c>
      <c r="AV188" s="87" t="str">
        <f t="shared" si="347"/>
        <v>WD</v>
      </c>
      <c r="AW188" s="87" t="str">
        <f t="shared" ca="1" si="347"/>
        <v xml:space="preserve"> </v>
      </c>
      <c r="AX188" s="87" t="str">
        <f t="shared" ca="1" si="347"/>
        <v xml:space="preserve"> </v>
      </c>
      <c r="AY188" s="87" t="str">
        <f t="shared" ca="1" si="347"/>
        <v xml:space="preserve"> </v>
      </c>
      <c r="AZ188" s="87" t="str">
        <f t="shared" ca="1" si="347"/>
        <v xml:space="preserve"> </v>
      </c>
      <c r="BA188" s="87" t="str">
        <f t="shared" ca="1" si="347"/>
        <v xml:space="preserve"> </v>
      </c>
      <c r="BB188" s="87" t="str">
        <f t="shared" si="347"/>
        <v>WD</v>
      </c>
      <c r="BC188" s="87" t="str">
        <f t="shared" si="347"/>
        <v>WD</v>
      </c>
      <c r="BD188" s="87" t="str">
        <f t="shared" ca="1" si="347"/>
        <v xml:space="preserve"> </v>
      </c>
      <c r="BE188" s="87" t="str">
        <f t="shared" ca="1" si="347"/>
        <v xml:space="preserve"> </v>
      </c>
      <c r="BF188" s="87" t="str">
        <f t="shared" ca="1" si="347"/>
        <v xml:space="preserve"> </v>
      </c>
      <c r="BG188" s="87" t="str">
        <f t="shared" ca="1" si="347"/>
        <v xml:space="preserve"> </v>
      </c>
      <c r="BH188" s="87" t="str">
        <f t="shared" ca="1" si="347"/>
        <v xml:space="preserve"> </v>
      </c>
      <c r="BI188" s="87" t="str">
        <f t="shared" si="347"/>
        <v>WD</v>
      </c>
      <c r="BJ188" s="87" t="str">
        <f t="shared" si="347"/>
        <v>WD</v>
      </c>
      <c r="BK188" s="87" t="str">
        <f t="shared" ca="1" si="347"/>
        <v xml:space="preserve"> </v>
      </c>
      <c r="BL188" s="87" t="str">
        <f t="shared" ca="1" si="347"/>
        <v xml:space="preserve"> </v>
      </c>
      <c r="BM188" s="87" t="str">
        <f t="shared" ca="1" si="347"/>
        <v xml:space="preserve"> </v>
      </c>
      <c r="BN188" s="87" t="str">
        <f t="shared" ca="1" si="347"/>
        <v xml:space="preserve"> </v>
      </c>
      <c r="BO188" s="87" t="str">
        <f t="shared" ca="1" si="347"/>
        <v xml:space="preserve"> </v>
      </c>
      <c r="BP188" s="87" t="str">
        <f t="shared" si="347"/>
        <v>WD</v>
      </c>
      <c r="BQ188" s="87" t="str">
        <f t="shared" si="347"/>
        <v>WD</v>
      </c>
      <c r="BR188" s="87" t="str">
        <f t="shared" ca="1" si="347"/>
        <v xml:space="preserve"> </v>
      </c>
      <c r="BS188" s="87" t="str">
        <f t="shared" ca="1" si="347"/>
        <v xml:space="preserve"> </v>
      </c>
      <c r="BT188" s="87" t="str">
        <f t="shared" ca="1" si="347"/>
        <v xml:space="preserve"> </v>
      </c>
      <c r="BU188" s="87" t="str">
        <f t="shared" ref="BU188:CZ188" ca="1" si="348">IF($C$2=TRUE,IF($F$188="",IF(AND(OR($D$188&lt;=BU$8,$D$188&lt;BV$8),$E$188&gt;=BU$8),$H$188,IF(OR(WEEKDAY(BU$8)=1,WEEKDAY(BU$8)=7),"WD"," ")),IF(AND(OR($D$188&lt;=BU$8,$D$188&lt;BV$8),$F$188&gt;=BU$8),"C",IF(OR(WEEKDAY(BU$8)=1,WEEKDAY(BU$8)=7),"WD"," "))),IF(OR(WEEKDAY(BU$8)=1,WEEKDAY(BU$8)=7),"WD",IF($F$188="",IF(AND(OR($D$188&lt;=BU$8,$D$188&lt;BV$8),$E$188&gt;=BU$8),$H$188," "),IF(AND(OR($D$188&lt;=BU$8,$D$188&lt;BV$8),$F$188&gt;=BU$8),"C"," "))))</f>
        <v xml:space="preserve"> </v>
      </c>
      <c r="BV188" s="87" t="str">
        <f t="shared" ca="1" si="348"/>
        <v xml:space="preserve"> </v>
      </c>
      <c r="BW188" s="87" t="str">
        <f t="shared" si="348"/>
        <v>WD</v>
      </c>
      <c r="BX188" s="87" t="str">
        <f t="shared" si="348"/>
        <v>WD</v>
      </c>
      <c r="BY188" s="87" t="str">
        <f t="shared" ca="1" si="348"/>
        <v xml:space="preserve"> </v>
      </c>
      <c r="BZ188" s="87" t="str">
        <f t="shared" ca="1" si="348"/>
        <v xml:space="preserve"> </v>
      </c>
      <c r="CA188" s="87" t="str">
        <f t="shared" ca="1" si="348"/>
        <v xml:space="preserve"> </v>
      </c>
      <c r="CB188" s="87" t="str">
        <f t="shared" ca="1" si="348"/>
        <v xml:space="preserve"> </v>
      </c>
      <c r="CC188" s="87" t="str">
        <f t="shared" ca="1" si="348"/>
        <v xml:space="preserve"> </v>
      </c>
      <c r="CD188" s="87" t="str">
        <f t="shared" si="348"/>
        <v>WD</v>
      </c>
      <c r="CE188" s="87" t="str">
        <f t="shared" si="348"/>
        <v>WD</v>
      </c>
      <c r="CF188" s="87" t="str">
        <f t="shared" ca="1" si="348"/>
        <v xml:space="preserve"> </v>
      </c>
      <c r="CG188" s="87" t="str">
        <f t="shared" ca="1" si="348"/>
        <v xml:space="preserve"> </v>
      </c>
      <c r="CH188" s="87" t="str">
        <f t="shared" ca="1" si="348"/>
        <v xml:space="preserve"> </v>
      </c>
      <c r="CI188" s="87" t="str">
        <f t="shared" ca="1" si="348"/>
        <v xml:space="preserve"> </v>
      </c>
      <c r="CJ188" s="87" t="str">
        <f t="shared" ca="1" si="348"/>
        <v xml:space="preserve"> </v>
      </c>
      <c r="CK188" s="87" t="str">
        <f t="shared" si="348"/>
        <v>WD</v>
      </c>
      <c r="CL188" s="87" t="str">
        <f t="shared" si="348"/>
        <v>WD</v>
      </c>
      <c r="CM188" s="87" t="str">
        <f t="shared" ca="1" si="348"/>
        <v xml:space="preserve"> </v>
      </c>
      <c r="CN188" s="87" t="str">
        <f t="shared" ca="1" si="348"/>
        <v xml:space="preserve"> </v>
      </c>
      <c r="CO188" s="87" t="str">
        <f t="shared" ca="1" si="348"/>
        <v xml:space="preserve"> </v>
      </c>
      <c r="CP188" s="87" t="str">
        <f t="shared" ca="1" si="348"/>
        <v xml:space="preserve"> </v>
      </c>
      <c r="CQ188" s="87" t="str">
        <f t="shared" ca="1" si="348"/>
        <v xml:space="preserve"> </v>
      </c>
      <c r="CR188" s="87" t="str">
        <f t="shared" si="348"/>
        <v>WD</v>
      </c>
      <c r="CS188" s="87" t="str">
        <f t="shared" si="348"/>
        <v>WD</v>
      </c>
      <c r="CT188" s="87" t="str">
        <f t="shared" ca="1" si="348"/>
        <v xml:space="preserve"> </v>
      </c>
      <c r="CU188" s="87" t="str">
        <f t="shared" ca="1" si="348"/>
        <v xml:space="preserve"> </v>
      </c>
      <c r="CV188" s="87" t="str">
        <f t="shared" ca="1" si="348"/>
        <v xml:space="preserve"> </v>
      </c>
      <c r="CW188" s="87" t="str">
        <f t="shared" ca="1" si="348"/>
        <v xml:space="preserve"> </v>
      </c>
      <c r="CX188" s="87" t="str">
        <f t="shared" ca="1" si="348"/>
        <v xml:space="preserve"> </v>
      </c>
      <c r="CY188" s="87" t="str">
        <f t="shared" si="348"/>
        <v>WD</v>
      </c>
      <c r="CZ188" s="87" t="str">
        <f t="shared" si="348"/>
        <v>WD</v>
      </c>
      <c r="DA188" s="87" t="str">
        <f t="shared" ref="DA188:DZ188" ca="1" si="349">IF($C$2=TRUE,IF($F$188="",IF(AND(OR($D$188&lt;=DA$8,$D$188&lt;DB$8),$E$188&gt;=DA$8),$H$188,IF(OR(WEEKDAY(DA$8)=1,WEEKDAY(DA$8)=7),"WD"," ")),IF(AND(OR($D$188&lt;=DA$8,$D$188&lt;DB$8),$F$188&gt;=DA$8),"C",IF(OR(WEEKDAY(DA$8)=1,WEEKDAY(DA$8)=7),"WD"," "))),IF(OR(WEEKDAY(DA$8)=1,WEEKDAY(DA$8)=7),"WD",IF($F$188="",IF(AND(OR($D$188&lt;=DA$8,$D$188&lt;DB$8),$E$188&gt;=DA$8),$H$188," "),IF(AND(OR($D$188&lt;=DA$8,$D$188&lt;DB$8),$F$188&gt;=DA$8),"C"," "))))</f>
        <v xml:space="preserve"> </v>
      </c>
      <c r="DB188" s="87" t="str">
        <f t="shared" ca="1" si="349"/>
        <v xml:space="preserve"> </v>
      </c>
      <c r="DC188" s="87" t="str">
        <f t="shared" ca="1" si="349"/>
        <v xml:space="preserve"> </v>
      </c>
      <c r="DD188" s="87" t="str">
        <f t="shared" ca="1" si="349"/>
        <v xml:space="preserve"> </v>
      </c>
      <c r="DE188" s="87" t="str">
        <f t="shared" ca="1" si="349"/>
        <v xml:space="preserve"> </v>
      </c>
      <c r="DF188" s="87" t="str">
        <f t="shared" si="349"/>
        <v>WD</v>
      </c>
      <c r="DG188" s="87" t="str">
        <f t="shared" si="349"/>
        <v>WD</v>
      </c>
      <c r="DH188" s="87" t="str">
        <f t="shared" ca="1" si="349"/>
        <v xml:space="preserve"> </v>
      </c>
      <c r="DI188" s="87" t="str">
        <f t="shared" ca="1" si="349"/>
        <v xml:space="preserve"> </v>
      </c>
      <c r="DJ188" s="87" t="str">
        <f t="shared" ca="1" si="349"/>
        <v xml:space="preserve"> </v>
      </c>
      <c r="DK188" s="87" t="str">
        <f t="shared" ca="1" si="349"/>
        <v xml:space="preserve"> </v>
      </c>
      <c r="DL188" s="87" t="str">
        <f t="shared" ca="1" si="349"/>
        <v xml:space="preserve"> </v>
      </c>
      <c r="DM188" s="87" t="str">
        <f t="shared" si="349"/>
        <v>WD</v>
      </c>
      <c r="DN188" s="87" t="str">
        <f t="shared" si="349"/>
        <v>WD</v>
      </c>
      <c r="DO188" s="87" t="str">
        <f t="shared" ca="1" si="349"/>
        <v xml:space="preserve"> </v>
      </c>
      <c r="DP188" s="87" t="str">
        <f t="shared" ca="1" si="349"/>
        <v xml:space="preserve"> </v>
      </c>
      <c r="DQ188" s="87" t="str">
        <f t="shared" ca="1" si="349"/>
        <v xml:space="preserve"> </v>
      </c>
      <c r="DR188" s="87" t="str">
        <f t="shared" ca="1" si="349"/>
        <v xml:space="preserve"> </v>
      </c>
      <c r="DS188" s="87" t="str">
        <f t="shared" ca="1" si="349"/>
        <v xml:space="preserve"> </v>
      </c>
      <c r="DT188" s="87" t="str">
        <f t="shared" si="349"/>
        <v>WD</v>
      </c>
      <c r="DU188" s="87" t="str">
        <f t="shared" si="349"/>
        <v>WD</v>
      </c>
      <c r="DV188" s="87" t="str">
        <f t="shared" ca="1" si="349"/>
        <v xml:space="preserve"> </v>
      </c>
      <c r="DW188" s="87" t="str">
        <f t="shared" ca="1" si="349"/>
        <v xml:space="preserve"> </v>
      </c>
      <c r="DX188" s="87" t="str">
        <f t="shared" ca="1" si="349"/>
        <v xml:space="preserve"> </v>
      </c>
      <c r="DY188" s="87" t="str">
        <f t="shared" ca="1" si="349"/>
        <v xml:space="preserve"> </v>
      </c>
      <c r="DZ188" s="87" t="str">
        <f t="shared" ca="1" si="349"/>
        <v xml:space="preserve"> </v>
      </c>
    </row>
    <row r="189" spans="1:130" s="74" customFormat="1" ht="1.2" customHeight="1" x14ac:dyDescent="0.3">
      <c r="A189" s="96"/>
      <c r="B189" s="96"/>
      <c r="C189" s="96"/>
      <c r="D189" s="97"/>
      <c r="E189" s="97"/>
      <c r="F189" s="97"/>
      <c r="G189" s="98" t="str">
        <f ca="1">IF(AND(G188 = 100%, G190 = 100%), "100%", " ")</f>
        <v xml:space="preserve"> </v>
      </c>
      <c r="H189" s="82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T189" s="87"/>
      <c r="DU189" s="87"/>
      <c r="DV189" s="87"/>
      <c r="DW189" s="87"/>
      <c r="DX189" s="87"/>
      <c r="DY189" s="87"/>
      <c r="DZ189" s="87"/>
    </row>
    <row r="190" spans="1:130" x14ac:dyDescent="0.3">
      <c r="A190" s="96" t="str">
        <f ca="1">IF(OFFSET(Actions!B1,91,0)  = "","", OFFSET(Actions!B1,91,0) )</f>
        <v/>
      </c>
      <c r="B190" s="96" t="str">
        <f ca="1">IF(OFFSET(Actions!H$1,91,0) = "","", OFFSET(Actions!H$1,91,0))</f>
        <v/>
      </c>
      <c r="C190" s="96" t="str">
        <f ca="1">IF(OFFSET(Actions!C1,91,0)  = "","", OFFSET(Actions!C1,91,0) )</f>
        <v/>
      </c>
      <c r="D190" s="97" t="str">
        <f ca="1">IF(OFFSET(Actions!I$1,91,0) = 0/1/1900,"",IFERROR(DATEVALUE(MID(OFFSET(Actions!I$1,91,0), 5,8 )), OFFSET(Actions!I$1,91,0)))</f>
        <v/>
      </c>
      <c r="E190" s="97" t="str">
        <f ca="1">IF(OFFSET(Actions!J$1,91,0) = 0/1/1900,"",IFERROR(DATEVALUE(MID(OFFSET(Actions!J$1,91,0), 5,8 )), OFFSET(Actions!J$1,91,0)))</f>
        <v/>
      </c>
      <c r="F190" s="97" t="str">
        <f ca="1">IF(OFFSET(Actions!K$1,91,0) = 0/1/1900,"",IFERROR(DATEVALUE(MID(OFFSET(Actions!K$1,91,0), 5,8 )), OFFSET(Actions!K$1,91,0)))</f>
        <v/>
      </c>
      <c r="G190" s="98" t="str">
        <f ca="1">IF(OFFSET(Actions!G1,91,0)  = "","", OFFSET(Actions!G1,91,0) )</f>
        <v/>
      </c>
      <c r="H190" s="82" t="str">
        <f ca="1">IF(OFFSET(Actions!E1,91,0)  = "","", OFFSET(Actions!E1,91,0) )</f>
        <v/>
      </c>
      <c r="I190" s="87" t="str">
        <f t="shared" ref="I190:AN190" ca="1" si="350">IF($C$2=TRUE,IF($F$190="",IF(AND(OR($D$190&lt;=I$8,$D$190&lt;J$8),$E$190&gt;=I$8),$H$190,IF(OR(WEEKDAY(I$8)=1,WEEKDAY(I$8)=7),"WD"," ")),IF(AND(OR($D$190&lt;=I$8,$D$190&lt;J$8),$F$190&gt;=I$8),"C",IF(OR(WEEKDAY(I$8)=1,WEEKDAY(I$8)=7),"WD"," "))),IF(OR(WEEKDAY(I$8)=1,WEEKDAY(I$8)=7),"WD",IF($F$190="",IF(AND(OR($D$190&lt;=I$8,$D$190&lt;J$8),$E$190&gt;=I$8),$H$190," "),IF(AND(OR($D$190&lt;=I$8,$D$190&lt;J$8),$F$190&gt;=I$8),"C"," "))))</f>
        <v xml:space="preserve"> </v>
      </c>
      <c r="J190" s="87" t="str">
        <f t="shared" ca="1" si="350"/>
        <v xml:space="preserve"> </v>
      </c>
      <c r="K190" s="87" t="str">
        <f t="shared" ca="1" si="350"/>
        <v xml:space="preserve"> </v>
      </c>
      <c r="L190" s="87" t="str">
        <f t="shared" si="350"/>
        <v>WD</v>
      </c>
      <c r="M190" s="87" t="str">
        <f t="shared" si="350"/>
        <v>WD</v>
      </c>
      <c r="N190" s="87" t="str">
        <f t="shared" ca="1" si="350"/>
        <v xml:space="preserve"> </v>
      </c>
      <c r="O190" s="87" t="str">
        <f t="shared" ca="1" si="350"/>
        <v xml:space="preserve"> </v>
      </c>
      <c r="P190" s="87" t="str">
        <f t="shared" ca="1" si="350"/>
        <v xml:space="preserve"> </v>
      </c>
      <c r="Q190" s="87" t="str">
        <f t="shared" ca="1" si="350"/>
        <v xml:space="preserve"> </v>
      </c>
      <c r="R190" s="87" t="str">
        <f t="shared" ca="1" si="350"/>
        <v xml:space="preserve"> </v>
      </c>
      <c r="S190" s="87" t="str">
        <f t="shared" si="350"/>
        <v>WD</v>
      </c>
      <c r="T190" s="87" t="str">
        <f t="shared" si="350"/>
        <v>WD</v>
      </c>
      <c r="U190" s="87" t="str">
        <f t="shared" ca="1" si="350"/>
        <v xml:space="preserve"> </v>
      </c>
      <c r="V190" s="87" t="str">
        <f t="shared" ca="1" si="350"/>
        <v xml:space="preserve"> </v>
      </c>
      <c r="W190" s="87" t="str">
        <f t="shared" ca="1" si="350"/>
        <v xml:space="preserve"> </v>
      </c>
      <c r="X190" s="87" t="str">
        <f t="shared" ca="1" si="350"/>
        <v xml:space="preserve"> </v>
      </c>
      <c r="Y190" s="87" t="str">
        <f t="shared" ca="1" si="350"/>
        <v xml:space="preserve"> </v>
      </c>
      <c r="Z190" s="87" t="str">
        <f t="shared" si="350"/>
        <v>WD</v>
      </c>
      <c r="AA190" s="87" t="str">
        <f t="shared" si="350"/>
        <v>WD</v>
      </c>
      <c r="AB190" s="87" t="str">
        <f t="shared" ca="1" si="350"/>
        <v xml:space="preserve"> </v>
      </c>
      <c r="AC190" s="87" t="str">
        <f t="shared" ca="1" si="350"/>
        <v xml:space="preserve"> </v>
      </c>
      <c r="AD190" s="87" t="str">
        <f t="shared" ca="1" si="350"/>
        <v xml:space="preserve"> </v>
      </c>
      <c r="AE190" s="87" t="str">
        <f t="shared" ca="1" si="350"/>
        <v xml:space="preserve"> </v>
      </c>
      <c r="AF190" s="87" t="str">
        <f t="shared" ca="1" si="350"/>
        <v xml:space="preserve"> </v>
      </c>
      <c r="AG190" s="87" t="str">
        <f t="shared" si="350"/>
        <v>WD</v>
      </c>
      <c r="AH190" s="87" t="str">
        <f t="shared" si="350"/>
        <v>WD</v>
      </c>
      <c r="AI190" s="87" t="str">
        <f t="shared" ca="1" si="350"/>
        <v xml:space="preserve"> </v>
      </c>
      <c r="AJ190" s="87" t="str">
        <f t="shared" ca="1" si="350"/>
        <v xml:space="preserve"> </v>
      </c>
      <c r="AK190" s="87" t="str">
        <f t="shared" ca="1" si="350"/>
        <v xml:space="preserve"> </v>
      </c>
      <c r="AL190" s="87" t="str">
        <f t="shared" ca="1" si="350"/>
        <v xml:space="preserve"> </v>
      </c>
      <c r="AM190" s="87" t="str">
        <f t="shared" ca="1" si="350"/>
        <v xml:space="preserve"> </v>
      </c>
      <c r="AN190" s="87" t="str">
        <f t="shared" si="350"/>
        <v>WD</v>
      </c>
      <c r="AO190" s="87" t="str">
        <f t="shared" ref="AO190:BT190" si="351">IF($C$2=TRUE,IF($F$190="",IF(AND(OR($D$190&lt;=AO$8,$D$190&lt;AP$8),$E$190&gt;=AO$8),$H$190,IF(OR(WEEKDAY(AO$8)=1,WEEKDAY(AO$8)=7),"WD"," ")),IF(AND(OR($D$190&lt;=AO$8,$D$190&lt;AP$8),$F$190&gt;=AO$8),"C",IF(OR(WEEKDAY(AO$8)=1,WEEKDAY(AO$8)=7),"WD"," "))),IF(OR(WEEKDAY(AO$8)=1,WEEKDAY(AO$8)=7),"WD",IF($F$190="",IF(AND(OR($D$190&lt;=AO$8,$D$190&lt;AP$8),$E$190&gt;=AO$8),$H$190," "),IF(AND(OR($D$190&lt;=AO$8,$D$190&lt;AP$8),$F$190&gt;=AO$8),"C"," "))))</f>
        <v>WD</v>
      </c>
      <c r="AP190" s="87" t="str">
        <f t="shared" ca="1" si="351"/>
        <v xml:space="preserve"> </v>
      </c>
      <c r="AQ190" s="87" t="str">
        <f t="shared" ca="1" si="351"/>
        <v xml:space="preserve"> </v>
      </c>
      <c r="AR190" s="87" t="str">
        <f t="shared" ca="1" si="351"/>
        <v xml:space="preserve"> </v>
      </c>
      <c r="AS190" s="87" t="str">
        <f t="shared" ca="1" si="351"/>
        <v xml:space="preserve"> </v>
      </c>
      <c r="AT190" s="87" t="str">
        <f t="shared" ca="1" si="351"/>
        <v xml:space="preserve"> </v>
      </c>
      <c r="AU190" s="87" t="str">
        <f t="shared" si="351"/>
        <v>WD</v>
      </c>
      <c r="AV190" s="87" t="str">
        <f t="shared" si="351"/>
        <v>WD</v>
      </c>
      <c r="AW190" s="87" t="str">
        <f t="shared" ca="1" si="351"/>
        <v xml:space="preserve"> </v>
      </c>
      <c r="AX190" s="87" t="str">
        <f t="shared" ca="1" si="351"/>
        <v xml:space="preserve"> </v>
      </c>
      <c r="AY190" s="87" t="str">
        <f t="shared" ca="1" si="351"/>
        <v xml:space="preserve"> </v>
      </c>
      <c r="AZ190" s="87" t="str">
        <f t="shared" ca="1" si="351"/>
        <v xml:space="preserve"> </v>
      </c>
      <c r="BA190" s="87" t="str">
        <f t="shared" ca="1" si="351"/>
        <v xml:space="preserve"> </v>
      </c>
      <c r="BB190" s="87" t="str">
        <f t="shared" si="351"/>
        <v>WD</v>
      </c>
      <c r="BC190" s="87" t="str">
        <f t="shared" si="351"/>
        <v>WD</v>
      </c>
      <c r="BD190" s="87" t="str">
        <f t="shared" ca="1" si="351"/>
        <v xml:space="preserve"> </v>
      </c>
      <c r="BE190" s="87" t="str">
        <f t="shared" ca="1" si="351"/>
        <v xml:space="preserve"> </v>
      </c>
      <c r="BF190" s="87" t="str">
        <f t="shared" ca="1" si="351"/>
        <v xml:space="preserve"> </v>
      </c>
      <c r="BG190" s="87" t="str">
        <f t="shared" ca="1" si="351"/>
        <v xml:space="preserve"> </v>
      </c>
      <c r="BH190" s="87" t="str">
        <f t="shared" ca="1" si="351"/>
        <v xml:space="preserve"> </v>
      </c>
      <c r="BI190" s="87" t="str">
        <f t="shared" si="351"/>
        <v>WD</v>
      </c>
      <c r="BJ190" s="87" t="str">
        <f t="shared" si="351"/>
        <v>WD</v>
      </c>
      <c r="BK190" s="87" t="str">
        <f t="shared" ca="1" si="351"/>
        <v xml:space="preserve"> </v>
      </c>
      <c r="BL190" s="87" t="str">
        <f t="shared" ca="1" si="351"/>
        <v xml:space="preserve"> </v>
      </c>
      <c r="BM190" s="87" t="str">
        <f t="shared" ca="1" si="351"/>
        <v xml:space="preserve"> </v>
      </c>
      <c r="BN190" s="87" t="str">
        <f t="shared" ca="1" si="351"/>
        <v xml:space="preserve"> </v>
      </c>
      <c r="BO190" s="87" t="str">
        <f t="shared" ca="1" si="351"/>
        <v xml:space="preserve"> </v>
      </c>
      <c r="BP190" s="87" t="str">
        <f t="shared" si="351"/>
        <v>WD</v>
      </c>
      <c r="BQ190" s="87" t="str">
        <f t="shared" si="351"/>
        <v>WD</v>
      </c>
      <c r="BR190" s="87" t="str">
        <f t="shared" ca="1" si="351"/>
        <v xml:space="preserve"> </v>
      </c>
      <c r="BS190" s="87" t="str">
        <f t="shared" ca="1" si="351"/>
        <v xml:space="preserve"> </v>
      </c>
      <c r="BT190" s="87" t="str">
        <f t="shared" ca="1" si="351"/>
        <v xml:space="preserve"> </v>
      </c>
      <c r="BU190" s="87" t="str">
        <f t="shared" ref="BU190:CZ190" ca="1" si="352">IF($C$2=TRUE,IF($F$190="",IF(AND(OR($D$190&lt;=BU$8,$D$190&lt;BV$8),$E$190&gt;=BU$8),$H$190,IF(OR(WEEKDAY(BU$8)=1,WEEKDAY(BU$8)=7),"WD"," ")),IF(AND(OR($D$190&lt;=BU$8,$D$190&lt;BV$8),$F$190&gt;=BU$8),"C",IF(OR(WEEKDAY(BU$8)=1,WEEKDAY(BU$8)=7),"WD"," "))),IF(OR(WEEKDAY(BU$8)=1,WEEKDAY(BU$8)=7),"WD",IF($F$190="",IF(AND(OR($D$190&lt;=BU$8,$D$190&lt;BV$8),$E$190&gt;=BU$8),$H$190," "),IF(AND(OR($D$190&lt;=BU$8,$D$190&lt;BV$8),$F$190&gt;=BU$8),"C"," "))))</f>
        <v xml:space="preserve"> </v>
      </c>
      <c r="BV190" s="87" t="str">
        <f t="shared" ca="1" si="352"/>
        <v xml:space="preserve"> </v>
      </c>
      <c r="BW190" s="87" t="str">
        <f t="shared" si="352"/>
        <v>WD</v>
      </c>
      <c r="BX190" s="87" t="str">
        <f t="shared" si="352"/>
        <v>WD</v>
      </c>
      <c r="BY190" s="87" t="str">
        <f t="shared" ca="1" si="352"/>
        <v xml:space="preserve"> </v>
      </c>
      <c r="BZ190" s="87" t="str">
        <f t="shared" ca="1" si="352"/>
        <v xml:space="preserve"> </v>
      </c>
      <c r="CA190" s="87" t="str">
        <f t="shared" ca="1" si="352"/>
        <v xml:space="preserve"> </v>
      </c>
      <c r="CB190" s="87" t="str">
        <f t="shared" ca="1" si="352"/>
        <v xml:space="preserve"> </v>
      </c>
      <c r="CC190" s="87" t="str">
        <f t="shared" ca="1" si="352"/>
        <v xml:space="preserve"> </v>
      </c>
      <c r="CD190" s="87" t="str">
        <f t="shared" si="352"/>
        <v>WD</v>
      </c>
      <c r="CE190" s="87" t="str">
        <f t="shared" si="352"/>
        <v>WD</v>
      </c>
      <c r="CF190" s="87" t="str">
        <f t="shared" ca="1" si="352"/>
        <v xml:space="preserve"> </v>
      </c>
      <c r="CG190" s="87" t="str">
        <f t="shared" ca="1" si="352"/>
        <v xml:space="preserve"> </v>
      </c>
      <c r="CH190" s="87" t="str">
        <f t="shared" ca="1" si="352"/>
        <v xml:space="preserve"> </v>
      </c>
      <c r="CI190" s="87" t="str">
        <f t="shared" ca="1" si="352"/>
        <v xml:space="preserve"> </v>
      </c>
      <c r="CJ190" s="87" t="str">
        <f t="shared" ca="1" si="352"/>
        <v xml:space="preserve"> </v>
      </c>
      <c r="CK190" s="87" t="str">
        <f t="shared" si="352"/>
        <v>WD</v>
      </c>
      <c r="CL190" s="87" t="str">
        <f t="shared" si="352"/>
        <v>WD</v>
      </c>
      <c r="CM190" s="87" t="str">
        <f t="shared" ca="1" si="352"/>
        <v xml:space="preserve"> </v>
      </c>
      <c r="CN190" s="87" t="str">
        <f t="shared" ca="1" si="352"/>
        <v xml:space="preserve"> </v>
      </c>
      <c r="CO190" s="87" t="str">
        <f t="shared" ca="1" si="352"/>
        <v xml:space="preserve"> </v>
      </c>
      <c r="CP190" s="87" t="str">
        <f t="shared" ca="1" si="352"/>
        <v xml:space="preserve"> </v>
      </c>
      <c r="CQ190" s="87" t="str">
        <f t="shared" ca="1" si="352"/>
        <v xml:space="preserve"> </v>
      </c>
      <c r="CR190" s="87" t="str">
        <f t="shared" si="352"/>
        <v>WD</v>
      </c>
      <c r="CS190" s="87" t="str">
        <f t="shared" si="352"/>
        <v>WD</v>
      </c>
      <c r="CT190" s="87" t="str">
        <f t="shared" ca="1" si="352"/>
        <v xml:space="preserve"> </v>
      </c>
      <c r="CU190" s="87" t="str">
        <f t="shared" ca="1" si="352"/>
        <v xml:space="preserve"> </v>
      </c>
      <c r="CV190" s="87" t="str">
        <f t="shared" ca="1" si="352"/>
        <v xml:space="preserve"> </v>
      </c>
      <c r="CW190" s="87" t="str">
        <f t="shared" ca="1" si="352"/>
        <v xml:space="preserve"> </v>
      </c>
      <c r="CX190" s="87" t="str">
        <f t="shared" ca="1" si="352"/>
        <v xml:space="preserve"> </v>
      </c>
      <c r="CY190" s="87" t="str">
        <f t="shared" si="352"/>
        <v>WD</v>
      </c>
      <c r="CZ190" s="87" t="str">
        <f t="shared" si="352"/>
        <v>WD</v>
      </c>
      <c r="DA190" s="87" t="str">
        <f t="shared" ref="DA190:DZ190" ca="1" si="353">IF($C$2=TRUE,IF($F$190="",IF(AND(OR($D$190&lt;=DA$8,$D$190&lt;DB$8),$E$190&gt;=DA$8),$H$190,IF(OR(WEEKDAY(DA$8)=1,WEEKDAY(DA$8)=7),"WD"," ")),IF(AND(OR($D$190&lt;=DA$8,$D$190&lt;DB$8),$F$190&gt;=DA$8),"C",IF(OR(WEEKDAY(DA$8)=1,WEEKDAY(DA$8)=7),"WD"," "))),IF(OR(WEEKDAY(DA$8)=1,WEEKDAY(DA$8)=7),"WD",IF($F$190="",IF(AND(OR($D$190&lt;=DA$8,$D$190&lt;DB$8),$E$190&gt;=DA$8),$H$190," "),IF(AND(OR($D$190&lt;=DA$8,$D$190&lt;DB$8),$F$190&gt;=DA$8),"C"," "))))</f>
        <v xml:space="preserve"> </v>
      </c>
      <c r="DB190" s="87" t="str">
        <f t="shared" ca="1" si="353"/>
        <v xml:space="preserve"> </v>
      </c>
      <c r="DC190" s="87" t="str">
        <f t="shared" ca="1" si="353"/>
        <v xml:space="preserve"> </v>
      </c>
      <c r="DD190" s="87" t="str">
        <f t="shared" ca="1" si="353"/>
        <v xml:space="preserve"> </v>
      </c>
      <c r="DE190" s="87" t="str">
        <f t="shared" ca="1" si="353"/>
        <v xml:space="preserve"> </v>
      </c>
      <c r="DF190" s="87" t="str">
        <f t="shared" si="353"/>
        <v>WD</v>
      </c>
      <c r="DG190" s="87" t="str">
        <f t="shared" si="353"/>
        <v>WD</v>
      </c>
      <c r="DH190" s="87" t="str">
        <f t="shared" ca="1" si="353"/>
        <v xml:space="preserve"> </v>
      </c>
      <c r="DI190" s="87" t="str">
        <f t="shared" ca="1" si="353"/>
        <v xml:space="preserve"> </v>
      </c>
      <c r="DJ190" s="87" t="str">
        <f t="shared" ca="1" si="353"/>
        <v xml:space="preserve"> </v>
      </c>
      <c r="DK190" s="87" t="str">
        <f t="shared" ca="1" si="353"/>
        <v xml:space="preserve"> </v>
      </c>
      <c r="DL190" s="87" t="str">
        <f t="shared" ca="1" si="353"/>
        <v xml:space="preserve"> </v>
      </c>
      <c r="DM190" s="87" t="str">
        <f t="shared" si="353"/>
        <v>WD</v>
      </c>
      <c r="DN190" s="87" t="str">
        <f t="shared" si="353"/>
        <v>WD</v>
      </c>
      <c r="DO190" s="87" t="str">
        <f t="shared" ca="1" si="353"/>
        <v xml:space="preserve"> </v>
      </c>
      <c r="DP190" s="87" t="str">
        <f t="shared" ca="1" si="353"/>
        <v xml:space="preserve"> </v>
      </c>
      <c r="DQ190" s="87" t="str">
        <f t="shared" ca="1" si="353"/>
        <v xml:space="preserve"> </v>
      </c>
      <c r="DR190" s="87" t="str">
        <f t="shared" ca="1" si="353"/>
        <v xml:space="preserve"> </v>
      </c>
      <c r="DS190" s="87" t="str">
        <f t="shared" ca="1" si="353"/>
        <v xml:space="preserve"> </v>
      </c>
      <c r="DT190" s="87" t="str">
        <f t="shared" si="353"/>
        <v>WD</v>
      </c>
      <c r="DU190" s="87" t="str">
        <f t="shared" si="353"/>
        <v>WD</v>
      </c>
      <c r="DV190" s="87" t="str">
        <f t="shared" ca="1" si="353"/>
        <v xml:space="preserve"> </v>
      </c>
      <c r="DW190" s="87" t="str">
        <f t="shared" ca="1" si="353"/>
        <v xml:space="preserve"> </v>
      </c>
      <c r="DX190" s="87" t="str">
        <f t="shared" ca="1" si="353"/>
        <v xml:space="preserve"> </v>
      </c>
      <c r="DY190" s="87" t="str">
        <f t="shared" ca="1" si="353"/>
        <v xml:space="preserve"> </v>
      </c>
      <c r="DZ190" s="87" t="str">
        <f t="shared" ca="1" si="353"/>
        <v xml:space="preserve"> </v>
      </c>
    </row>
    <row r="191" spans="1:130" s="74" customFormat="1" ht="1.2" customHeight="1" x14ac:dyDescent="0.3">
      <c r="A191" s="96"/>
      <c r="B191" s="96"/>
      <c r="C191" s="96"/>
      <c r="D191" s="97"/>
      <c r="E191" s="97"/>
      <c r="F191" s="97"/>
      <c r="G191" s="98" t="str">
        <f ca="1">IF(AND(G190 = 100%, G192 = 100%), "100%", " ")</f>
        <v xml:space="preserve"> </v>
      </c>
      <c r="H191" s="82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</row>
    <row r="192" spans="1:130" x14ac:dyDescent="0.3">
      <c r="A192" s="96" t="str">
        <f ca="1">IF(OFFSET(Actions!B1,92,0)  = "","", OFFSET(Actions!B1,92,0) )</f>
        <v/>
      </c>
      <c r="B192" s="96" t="str">
        <f ca="1">IF(OFFSET(Actions!H$1,92,0) = "","", OFFSET(Actions!H$1,92,0))</f>
        <v/>
      </c>
      <c r="C192" s="96" t="str">
        <f ca="1">IF(OFFSET(Actions!C1,92,0)  = "","", OFFSET(Actions!C1,92,0) )</f>
        <v/>
      </c>
      <c r="D192" s="97" t="str">
        <f ca="1">IF(OFFSET(Actions!I$1,92,0) = 0/1/1900,"",IFERROR(DATEVALUE(MID(OFFSET(Actions!I$1,92,0), 5,8 )), OFFSET(Actions!I$1,92,0)))</f>
        <v/>
      </c>
      <c r="E192" s="97" t="str">
        <f ca="1">IF(OFFSET(Actions!J$1,92,0) = 0/1/1900,"",IFERROR(DATEVALUE(MID(OFFSET(Actions!J$1,92,0), 5,8 )), OFFSET(Actions!J$1,92,0)))</f>
        <v/>
      </c>
      <c r="F192" s="97" t="str">
        <f ca="1">IF(OFFSET(Actions!K$1,92,0) = 0/1/1900,"",IFERROR(DATEVALUE(MID(OFFSET(Actions!K$1,92,0), 5,8 )), OFFSET(Actions!K$1,92,0)))</f>
        <v/>
      </c>
      <c r="G192" s="98" t="str">
        <f ca="1">IF(OFFSET(Actions!G1,92,0)  = "","", OFFSET(Actions!G1,92,0) )</f>
        <v/>
      </c>
      <c r="H192" s="82" t="str">
        <f ca="1">IF(OFFSET(Actions!E1,92,0)  = "","", OFFSET(Actions!E1,92,0) )</f>
        <v/>
      </c>
      <c r="I192" s="87" t="str">
        <f t="shared" ref="I192:AN192" ca="1" si="354">IF($C$2=TRUE,IF($F$192="",IF(AND(OR($D$192&lt;=I$8,$D$192&lt;J$8),$E$192&gt;=I$8),$H$192,IF(OR(WEEKDAY(I$8)=1,WEEKDAY(I$8)=7),"WD"," ")),IF(AND(OR($D$192&lt;=I$8,$D$192&lt;J$8),$F$192&gt;=I$8),"C",IF(OR(WEEKDAY(I$8)=1,WEEKDAY(I$8)=7),"WD"," "))),IF(OR(WEEKDAY(I$8)=1,WEEKDAY(I$8)=7),"WD",IF($F$192="",IF(AND(OR($D$192&lt;=I$8,$D$192&lt;J$8),$E$192&gt;=I$8),$H$192," "),IF(AND(OR($D$192&lt;=I$8,$D$192&lt;J$8),$F$192&gt;=I$8),"C"," "))))</f>
        <v xml:space="preserve"> </v>
      </c>
      <c r="J192" s="87" t="str">
        <f t="shared" ca="1" si="354"/>
        <v xml:space="preserve"> </v>
      </c>
      <c r="K192" s="87" t="str">
        <f t="shared" ca="1" si="354"/>
        <v xml:space="preserve"> </v>
      </c>
      <c r="L192" s="87" t="str">
        <f t="shared" si="354"/>
        <v>WD</v>
      </c>
      <c r="M192" s="87" t="str">
        <f t="shared" si="354"/>
        <v>WD</v>
      </c>
      <c r="N192" s="87" t="str">
        <f t="shared" ca="1" si="354"/>
        <v xml:space="preserve"> </v>
      </c>
      <c r="O192" s="87" t="str">
        <f t="shared" ca="1" si="354"/>
        <v xml:space="preserve"> </v>
      </c>
      <c r="P192" s="87" t="str">
        <f t="shared" ca="1" si="354"/>
        <v xml:space="preserve"> </v>
      </c>
      <c r="Q192" s="87" t="str">
        <f t="shared" ca="1" si="354"/>
        <v xml:space="preserve"> </v>
      </c>
      <c r="R192" s="87" t="str">
        <f t="shared" ca="1" si="354"/>
        <v xml:space="preserve"> </v>
      </c>
      <c r="S192" s="87" t="str">
        <f t="shared" si="354"/>
        <v>WD</v>
      </c>
      <c r="T192" s="87" t="str">
        <f t="shared" si="354"/>
        <v>WD</v>
      </c>
      <c r="U192" s="87" t="str">
        <f t="shared" ca="1" si="354"/>
        <v xml:space="preserve"> </v>
      </c>
      <c r="V192" s="87" t="str">
        <f t="shared" ca="1" si="354"/>
        <v xml:space="preserve"> </v>
      </c>
      <c r="W192" s="87" t="str">
        <f t="shared" ca="1" si="354"/>
        <v xml:space="preserve"> </v>
      </c>
      <c r="X192" s="87" t="str">
        <f t="shared" ca="1" si="354"/>
        <v xml:space="preserve"> </v>
      </c>
      <c r="Y192" s="87" t="str">
        <f t="shared" ca="1" si="354"/>
        <v xml:space="preserve"> </v>
      </c>
      <c r="Z192" s="87" t="str">
        <f t="shared" si="354"/>
        <v>WD</v>
      </c>
      <c r="AA192" s="87" t="str">
        <f t="shared" si="354"/>
        <v>WD</v>
      </c>
      <c r="AB192" s="87" t="str">
        <f t="shared" ca="1" si="354"/>
        <v xml:space="preserve"> </v>
      </c>
      <c r="AC192" s="87" t="str">
        <f t="shared" ca="1" si="354"/>
        <v xml:space="preserve"> </v>
      </c>
      <c r="AD192" s="87" t="str">
        <f t="shared" ca="1" si="354"/>
        <v xml:space="preserve"> </v>
      </c>
      <c r="AE192" s="87" t="str">
        <f t="shared" ca="1" si="354"/>
        <v xml:space="preserve"> </v>
      </c>
      <c r="AF192" s="87" t="str">
        <f t="shared" ca="1" si="354"/>
        <v xml:space="preserve"> </v>
      </c>
      <c r="AG192" s="87" t="str">
        <f t="shared" si="354"/>
        <v>WD</v>
      </c>
      <c r="AH192" s="87" t="str">
        <f t="shared" si="354"/>
        <v>WD</v>
      </c>
      <c r="AI192" s="87" t="str">
        <f t="shared" ca="1" si="354"/>
        <v xml:space="preserve"> </v>
      </c>
      <c r="AJ192" s="87" t="str">
        <f t="shared" ca="1" si="354"/>
        <v xml:space="preserve"> </v>
      </c>
      <c r="AK192" s="87" t="str">
        <f t="shared" ca="1" si="354"/>
        <v xml:space="preserve"> </v>
      </c>
      <c r="AL192" s="87" t="str">
        <f t="shared" ca="1" si="354"/>
        <v xml:space="preserve"> </v>
      </c>
      <c r="AM192" s="87" t="str">
        <f t="shared" ca="1" si="354"/>
        <v xml:space="preserve"> </v>
      </c>
      <c r="AN192" s="87" t="str">
        <f t="shared" si="354"/>
        <v>WD</v>
      </c>
      <c r="AO192" s="87" t="str">
        <f t="shared" ref="AO192:BT192" si="355">IF($C$2=TRUE,IF($F$192="",IF(AND(OR($D$192&lt;=AO$8,$D$192&lt;AP$8),$E$192&gt;=AO$8),$H$192,IF(OR(WEEKDAY(AO$8)=1,WEEKDAY(AO$8)=7),"WD"," ")),IF(AND(OR($D$192&lt;=AO$8,$D$192&lt;AP$8),$F$192&gt;=AO$8),"C",IF(OR(WEEKDAY(AO$8)=1,WEEKDAY(AO$8)=7),"WD"," "))),IF(OR(WEEKDAY(AO$8)=1,WEEKDAY(AO$8)=7),"WD",IF($F$192="",IF(AND(OR($D$192&lt;=AO$8,$D$192&lt;AP$8),$E$192&gt;=AO$8),$H$192," "),IF(AND(OR($D$192&lt;=AO$8,$D$192&lt;AP$8),$F$192&gt;=AO$8),"C"," "))))</f>
        <v>WD</v>
      </c>
      <c r="AP192" s="87" t="str">
        <f t="shared" ca="1" si="355"/>
        <v xml:space="preserve"> </v>
      </c>
      <c r="AQ192" s="87" t="str">
        <f t="shared" ca="1" si="355"/>
        <v xml:space="preserve"> </v>
      </c>
      <c r="AR192" s="87" t="str">
        <f t="shared" ca="1" si="355"/>
        <v xml:space="preserve"> </v>
      </c>
      <c r="AS192" s="87" t="str">
        <f t="shared" ca="1" si="355"/>
        <v xml:space="preserve"> </v>
      </c>
      <c r="AT192" s="87" t="str">
        <f t="shared" ca="1" si="355"/>
        <v xml:space="preserve"> </v>
      </c>
      <c r="AU192" s="87" t="str">
        <f t="shared" si="355"/>
        <v>WD</v>
      </c>
      <c r="AV192" s="87" t="str">
        <f t="shared" si="355"/>
        <v>WD</v>
      </c>
      <c r="AW192" s="87" t="str">
        <f t="shared" ca="1" si="355"/>
        <v xml:space="preserve"> </v>
      </c>
      <c r="AX192" s="87" t="str">
        <f t="shared" ca="1" si="355"/>
        <v xml:space="preserve"> </v>
      </c>
      <c r="AY192" s="87" t="str">
        <f t="shared" ca="1" si="355"/>
        <v xml:space="preserve"> </v>
      </c>
      <c r="AZ192" s="87" t="str">
        <f t="shared" ca="1" si="355"/>
        <v xml:space="preserve"> </v>
      </c>
      <c r="BA192" s="87" t="str">
        <f t="shared" ca="1" si="355"/>
        <v xml:space="preserve"> </v>
      </c>
      <c r="BB192" s="87" t="str">
        <f t="shared" si="355"/>
        <v>WD</v>
      </c>
      <c r="BC192" s="87" t="str">
        <f t="shared" si="355"/>
        <v>WD</v>
      </c>
      <c r="BD192" s="87" t="str">
        <f t="shared" ca="1" si="355"/>
        <v xml:space="preserve"> </v>
      </c>
      <c r="BE192" s="87" t="str">
        <f t="shared" ca="1" si="355"/>
        <v xml:space="preserve"> </v>
      </c>
      <c r="BF192" s="87" t="str">
        <f t="shared" ca="1" si="355"/>
        <v xml:space="preserve"> </v>
      </c>
      <c r="BG192" s="87" t="str">
        <f t="shared" ca="1" si="355"/>
        <v xml:space="preserve"> </v>
      </c>
      <c r="BH192" s="87" t="str">
        <f t="shared" ca="1" si="355"/>
        <v xml:space="preserve"> </v>
      </c>
      <c r="BI192" s="87" t="str">
        <f t="shared" si="355"/>
        <v>WD</v>
      </c>
      <c r="BJ192" s="87" t="str">
        <f t="shared" si="355"/>
        <v>WD</v>
      </c>
      <c r="BK192" s="87" t="str">
        <f t="shared" ca="1" si="355"/>
        <v xml:space="preserve"> </v>
      </c>
      <c r="BL192" s="87" t="str">
        <f t="shared" ca="1" si="355"/>
        <v xml:space="preserve"> </v>
      </c>
      <c r="BM192" s="87" t="str">
        <f t="shared" ca="1" si="355"/>
        <v xml:space="preserve"> </v>
      </c>
      <c r="BN192" s="87" t="str">
        <f t="shared" ca="1" si="355"/>
        <v xml:space="preserve"> </v>
      </c>
      <c r="BO192" s="87" t="str">
        <f t="shared" ca="1" si="355"/>
        <v xml:space="preserve"> </v>
      </c>
      <c r="BP192" s="87" t="str">
        <f t="shared" si="355"/>
        <v>WD</v>
      </c>
      <c r="BQ192" s="87" t="str">
        <f t="shared" si="355"/>
        <v>WD</v>
      </c>
      <c r="BR192" s="87" t="str">
        <f t="shared" ca="1" si="355"/>
        <v xml:space="preserve"> </v>
      </c>
      <c r="BS192" s="87" t="str">
        <f t="shared" ca="1" si="355"/>
        <v xml:space="preserve"> </v>
      </c>
      <c r="BT192" s="87" t="str">
        <f t="shared" ca="1" si="355"/>
        <v xml:space="preserve"> </v>
      </c>
      <c r="BU192" s="87" t="str">
        <f t="shared" ref="BU192:CZ192" ca="1" si="356">IF($C$2=TRUE,IF($F$192="",IF(AND(OR($D$192&lt;=BU$8,$D$192&lt;BV$8),$E$192&gt;=BU$8),$H$192,IF(OR(WEEKDAY(BU$8)=1,WEEKDAY(BU$8)=7),"WD"," ")),IF(AND(OR($D$192&lt;=BU$8,$D$192&lt;BV$8),$F$192&gt;=BU$8),"C",IF(OR(WEEKDAY(BU$8)=1,WEEKDAY(BU$8)=7),"WD"," "))),IF(OR(WEEKDAY(BU$8)=1,WEEKDAY(BU$8)=7),"WD",IF($F$192="",IF(AND(OR($D$192&lt;=BU$8,$D$192&lt;BV$8),$E$192&gt;=BU$8),$H$192," "),IF(AND(OR($D$192&lt;=BU$8,$D$192&lt;BV$8),$F$192&gt;=BU$8),"C"," "))))</f>
        <v xml:space="preserve"> </v>
      </c>
      <c r="BV192" s="87" t="str">
        <f t="shared" ca="1" si="356"/>
        <v xml:space="preserve"> </v>
      </c>
      <c r="BW192" s="87" t="str">
        <f t="shared" si="356"/>
        <v>WD</v>
      </c>
      <c r="BX192" s="87" t="str">
        <f t="shared" si="356"/>
        <v>WD</v>
      </c>
      <c r="BY192" s="87" t="str">
        <f t="shared" ca="1" si="356"/>
        <v xml:space="preserve"> </v>
      </c>
      <c r="BZ192" s="87" t="str">
        <f t="shared" ca="1" si="356"/>
        <v xml:space="preserve"> </v>
      </c>
      <c r="CA192" s="87" t="str">
        <f t="shared" ca="1" si="356"/>
        <v xml:space="preserve"> </v>
      </c>
      <c r="CB192" s="87" t="str">
        <f t="shared" ca="1" si="356"/>
        <v xml:space="preserve"> </v>
      </c>
      <c r="CC192" s="87" t="str">
        <f t="shared" ca="1" si="356"/>
        <v xml:space="preserve"> </v>
      </c>
      <c r="CD192" s="87" t="str">
        <f t="shared" si="356"/>
        <v>WD</v>
      </c>
      <c r="CE192" s="87" t="str">
        <f t="shared" si="356"/>
        <v>WD</v>
      </c>
      <c r="CF192" s="87" t="str">
        <f t="shared" ca="1" si="356"/>
        <v xml:space="preserve"> </v>
      </c>
      <c r="CG192" s="87" t="str">
        <f t="shared" ca="1" si="356"/>
        <v xml:space="preserve"> </v>
      </c>
      <c r="CH192" s="87" t="str">
        <f t="shared" ca="1" si="356"/>
        <v xml:space="preserve"> </v>
      </c>
      <c r="CI192" s="87" t="str">
        <f t="shared" ca="1" si="356"/>
        <v xml:space="preserve"> </v>
      </c>
      <c r="CJ192" s="87" t="str">
        <f t="shared" ca="1" si="356"/>
        <v xml:space="preserve"> </v>
      </c>
      <c r="CK192" s="87" t="str">
        <f t="shared" si="356"/>
        <v>WD</v>
      </c>
      <c r="CL192" s="87" t="str">
        <f t="shared" si="356"/>
        <v>WD</v>
      </c>
      <c r="CM192" s="87" t="str">
        <f t="shared" ca="1" si="356"/>
        <v xml:space="preserve"> </v>
      </c>
      <c r="CN192" s="87" t="str">
        <f t="shared" ca="1" si="356"/>
        <v xml:space="preserve"> </v>
      </c>
      <c r="CO192" s="87" t="str">
        <f t="shared" ca="1" si="356"/>
        <v xml:space="preserve"> </v>
      </c>
      <c r="CP192" s="87" t="str">
        <f t="shared" ca="1" si="356"/>
        <v xml:space="preserve"> </v>
      </c>
      <c r="CQ192" s="87" t="str">
        <f t="shared" ca="1" si="356"/>
        <v xml:space="preserve"> </v>
      </c>
      <c r="CR192" s="87" t="str">
        <f t="shared" si="356"/>
        <v>WD</v>
      </c>
      <c r="CS192" s="87" t="str">
        <f t="shared" si="356"/>
        <v>WD</v>
      </c>
      <c r="CT192" s="87" t="str">
        <f t="shared" ca="1" si="356"/>
        <v xml:space="preserve"> </v>
      </c>
      <c r="CU192" s="87" t="str">
        <f t="shared" ca="1" si="356"/>
        <v xml:space="preserve"> </v>
      </c>
      <c r="CV192" s="87" t="str">
        <f t="shared" ca="1" si="356"/>
        <v xml:space="preserve"> </v>
      </c>
      <c r="CW192" s="87" t="str">
        <f t="shared" ca="1" si="356"/>
        <v xml:space="preserve"> </v>
      </c>
      <c r="CX192" s="87" t="str">
        <f t="shared" ca="1" si="356"/>
        <v xml:space="preserve"> </v>
      </c>
      <c r="CY192" s="87" t="str">
        <f t="shared" si="356"/>
        <v>WD</v>
      </c>
      <c r="CZ192" s="87" t="str">
        <f t="shared" si="356"/>
        <v>WD</v>
      </c>
      <c r="DA192" s="87" t="str">
        <f t="shared" ref="DA192:DZ192" ca="1" si="357">IF($C$2=TRUE,IF($F$192="",IF(AND(OR($D$192&lt;=DA$8,$D$192&lt;DB$8),$E$192&gt;=DA$8),$H$192,IF(OR(WEEKDAY(DA$8)=1,WEEKDAY(DA$8)=7),"WD"," ")),IF(AND(OR($D$192&lt;=DA$8,$D$192&lt;DB$8),$F$192&gt;=DA$8),"C",IF(OR(WEEKDAY(DA$8)=1,WEEKDAY(DA$8)=7),"WD"," "))),IF(OR(WEEKDAY(DA$8)=1,WEEKDAY(DA$8)=7),"WD",IF($F$192="",IF(AND(OR($D$192&lt;=DA$8,$D$192&lt;DB$8),$E$192&gt;=DA$8),$H$192," "),IF(AND(OR($D$192&lt;=DA$8,$D$192&lt;DB$8),$F$192&gt;=DA$8),"C"," "))))</f>
        <v xml:space="preserve"> </v>
      </c>
      <c r="DB192" s="87" t="str">
        <f t="shared" ca="1" si="357"/>
        <v xml:space="preserve"> </v>
      </c>
      <c r="DC192" s="87" t="str">
        <f t="shared" ca="1" si="357"/>
        <v xml:space="preserve"> </v>
      </c>
      <c r="DD192" s="87" t="str">
        <f t="shared" ca="1" si="357"/>
        <v xml:space="preserve"> </v>
      </c>
      <c r="DE192" s="87" t="str">
        <f t="shared" ca="1" si="357"/>
        <v xml:space="preserve"> </v>
      </c>
      <c r="DF192" s="87" t="str">
        <f t="shared" si="357"/>
        <v>WD</v>
      </c>
      <c r="DG192" s="87" t="str">
        <f t="shared" si="357"/>
        <v>WD</v>
      </c>
      <c r="DH192" s="87" t="str">
        <f t="shared" ca="1" si="357"/>
        <v xml:space="preserve"> </v>
      </c>
      <c r="DI192" s="87" t="str">
        <f t="shared" ca="1" si="357"/>
        <v xml:space="preserve"> </v>
      </c>
      <c r="DJ192" s="87" t="str">
        <f t="shared" ca="1" si="357"/>
        <v xml:space="preserve"> </v>
      </c>
      <c r="DK192" s="87" t="str">
        <f t="shared" ca="1" si="357"/>
        <v xml:space="preserve"> </v>
      </c>
      <c r="DL192" s="87" t="str">
        <f t="shared" ca="1" si="357"/>
        <v xml:space="preserve"> </v>
      </c>
      <c r="DM192" s="87" t="str">
        <f t="shared" si="357"/>
        <v>WD</v>
      </c>
      <c r="DN192" s="87" t="str">
        <f t="shared" si="357"/>
        <v>WD</v>
      </c>
      <c r="DO192" s="87" t="str">
        <f t="shared" ca="1" si="357"/>
        <v xml:space="preserve"> </v>
      </c>
      <c r="DP192" s="87" t="str">
        <f t="shared" ca="1" si="357"/>
        <v xml:space="preserve"> </v>
      </c>
      <c r="DQ192" s="87" t="str">
        <f t="shared" ca="1" si="357"/>
        <v xml:space="preserve"> </v>
      </c>
      <c r="DR192" s="87" t="str">
        <f t="shared" ca="1" si="357"/>
        <v xml:space="preserve"> </v>
      </c>
      <c r="DS192" s="87" t="str">
        <f t="shared" ca="1" si="357"/>
        <v xml:space="preserve"> </v>
      </c>
      <c r="DT192" s="87" t="str">
        <f t="shared" si="357"/>
        <v>WD</v>
      </c>
      <c r="DU192" s="87" t="str">
        <f t="shared" si="357"/>
        <v>WD</v>
      </c>
      <c r="DV192" s="87" t="str">
        <f t="shared" ca="1" si="357"/>
        <v xml:space="preserve"> </v>
      </c>
      <c r="DW192" s="87" t="str">
        <f t="shared" ca="1" si="357"/>
        <v xml:space="preserve"> </v>
      </c>
      <c r="DX192" s="87" t="str">
        <f t="shared" ca="1" si="357"/>
        <v xml:space="preserve"> </v>
      </c>
      <c r="DY192" s="87" t="str">
        <f t="shared" ca="1" si="357"/>
        <v xml:space="preserve"> </v>
      </c>
      <c r="DZ192" s="87" t="str">
        <f t="shared" ca="1" si="357"/>
        <v xml:space="preserve"> </v>
      </c>
    </row>
    <row r="193" spans="1:130" s="74" customFormat="1" ht="1.2" customHeight="1" x14ac:dyDescent="0.3">
      <c r="A193" s="96"/>
      <c r="B193" s="96"/>
      <c r="C193" s="96"/>
      <c r="D193" s="97"/>
      <c r="E193" s="97"/>
      <c r="F193" s="97"/>
      <c r="G193" s="98" t="str">
        <f ca="1">IF(AND(G192 = 100%, G194 = 100%), "100%", " ")</f>
        <v xml:space="preserve"> </v>
      </c>
      <c r="H193" s="82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  <c r="BX193" s="87"/>
      <c r="BY193" s="87"/>
      <c r="BZ193" s="87"/>
      <c r="CA193" s="87"/>
      <c r="CB193" s="87"/>
      <c r="CC193" s="87"/>
      <c r="CD193" s="87"/>
      <c r="CE193" s="87"/>
      <c r="CF193" s="87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</row>
    <row r="194" spans="1:130" x14ac:dyDescent="0.3">
      <c r="A194" s="96" t="str">
        <f ca="1">IF(OFFSET(Actions!B1,93,0)  = "","", OFFSET(Actions!B1,93,0) )</f>
        <v/>
      </c>
      <c r="B194" s="96" t="str">
        <f ca="1">IF(OFFSET(Actions!H$1,93,0) = "","", OFFSET(Actions!H$1,93,0))</f>
        <v/>
      </c>
      <c r="C194" s="96" t="str">
        <f ca="1">IF(OFFSET(Actions!C1,93,0)  = "","", OFFSET(Actions!C1,93,0) )</f>
        <v/>
      </c>
      <c r="D194" s="97" t="str">
        <f ca="1">IF(OFFSET(Actions!I$1,93,0) = 0/1/1900,"",IFERROR(DATEVALUE(MID(OFFSET(Actions!I$1,93,0), 5,8 )), OFFSET(Actions!I$1,93,0)))</f>
        <v/>
      </c>
      <c r="E194" s="97" t="str">
        <f ca="1">IF(OFFSET(Actions!J$1,93,0) = 0/1/1900,"",IFERROR(DATEVALUE(MID(OFFSET(Actions!J$1,93,0), 5,8 )), OFFSET(Actions!J$1,93,0)))</f>
        <v/>
      </c>
      <c r="F194" s="97" t="str">
        <f ca="1">IF(OFFSET(Actions!K$1,93,0) = 0/1/1900,"",IFERROR(DATEVALUE(MID(OFFSET(Actions!K$1,93,0), 5,8 )), OFFSET(Actions!K$1,93,0)))</f>
        <v/>
      </c>
      <c r="G194" s="98" t="str">
        <f ca="1">IF(OFFSET(Actions!G1,93,0)  = "","", OFFSET(Actions!G1,93,0) )</f>
        <v/>
      </c>
      <c r="H194" s="82" t="str">
        <f ca="1">IF(OFFSET(Actions!E1,93,0)  = "","", OFFSET(Actions!E1,93,0) )</f>
        <v/>
      </c>
      <c r="I194" s="87" t="str">
        <f t="shared" ref="I194:AN194" ca="1" si="358">IF($C$2=TRUE,IF($F$194="",IF(AND(OR($D$194&lt;=I$8,$D$194&lt;J$8),$E$194&gt;=I$8),$H$194,IF(OR(WEEKDAY(I$8)=1,WEEKDAY(I$8)=7),"WD"," ")),IF(AND(OR($D$194&lt;=I$8,$D$194&lt;J$8),$F$194&gt;=I$8),"C",IF(OR(WEEKDAY(I$8)=1,WEEKDAY(I$8)=7),"WD"," "))),IF(OR(WEEKDAY(I$8)=1,WEEKDAY(I$8)=7),"WD",IF($F$194="",IF(AND(OR($D$194&lt;=I$8,$D$194&lt;J$8),$E$194&gt;=I$8),$H$194," "),IF(AND(OR($D$194&lt;=I$8,$D$194&lt;J$8),$F$194&gt;=I$8),"C"," "))))</f>
        <v xml:space="preserve"> </v>
      </c>
      <c r="J194" s="87" t="str">
        <f t="shared" ca="1" si="358"/>
        <v xml:space="preserve"> </v>
      </c>
      <c r="K194" s="87" t="str">
        <f t="shared" ca="1" si="358"/>
        <v xml:space="preserve"> </v>
      </c>
      <c r="L194" s="87" t="str">
        <f t="shared" si="358"/>
        <v>WD</v>
      </c>
      <c r="M194" s="87" t="str">
        <f t="shared" si="358"/>
        <v>WD</v>
      </c>
      <c r="N194" s="87" t="str">
        <f t="shared" ca="1" si="358"/>
        <v xml:space="preserve"> </v>
      </c>
      <c r="O194" s="87" t="str">
        <f t="shared" ca="1" si="358"/>
        <v xml:space="preserve"> </v>
      </c>
      <c r="P194" s="87" t="str">
        <f t="shared" ca="1" si="358"/>
        <v xml:space="preserve"> </v>
      </c>
      <c r="Q194" s="87" t="str">
        <f t="shared" ca="1" si="358"/>
        <v xml:space="preserve"> </v>
      </c>
      <c r="R194" s="87" t="str">
        <f t="shared" ca="1" si="358"/>
        <v xml:space="preserve"> </v>
      </c>
      <c r="S194" s="87" t="str">
        <f t="shared" si="358"/>
        <v>WD</v>
      </c>
      <c r="T194" s="87" t="str">
        <f t="shared" si="358"/>
        <v>WD</v>
      </c>
      <c r="U194" s="87" t="str">
        <f t="shared" ca="1" si="358"/>
        <v xml:space="preserve"> </v>
      </c>
      <c r="V194" s="87" t="str">
        <f t="shared" ca="1" si="358"/>
        <v xml:space="preserve"> </v>
      </c>
      <c r="W194" s="87" t="str">
        <f t="shared" ca="1" si="358"/>
        <v xml:space="preserve"> </v>
      </c>
      <c r="X194" s="87" t="str">
        <f t="shared" ca="1" si="358"/>
        <v xml:space="preserve"> </v>
      </c>
      <c r="Y194" s="87" t="str">
        <f t="shared" ca="1" si="358"/>
        <v xml:space="preserve"> </v>
      </c>
      <c r="Z194" s="87" t="str">
        <f t="shared" si="358"/>
        <v>WD</v>
      </c>
      <c r="AA194" s="87" t="str">
        <f t="shared" si="358"/>
        <v>WD</v>
      </c>
      <c r="AB194" s="87" t="str">
        <f t="shared" ca="1" si="358"/>
        <v xml:space="preserve"> </v>
      </c>
      <c r="AC194" s="87" t="str">
        <f t="shared" ca="1" si="358"/>
        <v xml:space="preserve"> </v>
      </c>
      <c r="AD194" s="87" t="str">
        <f t="shared" ca="1" si="358"/>
        <v xml:space="preserve"> </v>
      </c>
      <c r="AE194" s="87" t="str">
        <f t="shared" ca="1" si="358"/>
        <v xml:space="preserve"> </v>
      </c>
      <c r="AF194" s="87" t="str">
        <f t="shared" ca="1" si="358"/>
        <v xml:space="preserve"> </v>
      </c>
      <c r="AG194" s="87" t="str">
        <f t="shared" si="358"/>
        <v>WD</v>
      </c>
      <c r="AH194" s="87" t="str">
        <f t="shared" si="358"/>
        <v>WD</v>
      </c>
      <c r="AI194" s="87" t="str">
        <f t="shared" ca="1" si="358"/>
        <v xml:space="preserve"> </v>
      </c>
      <c r="AJ194" s="87" t="str">
        <f t="shared" ca="1" si="358"/>
        <v xml:space="preserve"> </v>
      </c>
      <c r="AK194" s="87" t="str">
        <f t="shared" ca="1" si="358"/>
        <v xml:space="preserve"> </v>
      </c>
      <c r="AL194" s="87" t="str">
        <f t="shared" ca="1" si="358"/>
        <v xml:space="preserve"> </v>
      </c>
      <c r="AM194" s="87" t="str">
        <f t="shared" ca="1" si="358"/>
        <v xml:space="preserve"> </v>
      </c>
      <c r="AN194" s="87" t="str">
        <f t="shared" si="358"/>
        <v>WD</v>
      </c>
      <c r="AO194" s="87" t="str">
        <f t="shared" ref="AO194:BT194" si="359">IF($C$2=TRUE,IF($F$194="",IF(AND(OR($D$194&lt;=AO$8,$D$194&lt;AP$8),$E$194&gt;=AO$8),$H$194,IF(OR(WEEKDAY(AO$8)=1,WEEKDAY(AO$8)=7),"WD"," ")),IF(AND(OR($D$194&lt;=AO$8,$D$194&lt;AP$8),$F$194&gt;=AO$8),"C",IF(OR(WEEKDAY(AO$8)=1,WEEKDAY(AO$8)=7),"WD"," "))),IF(OR(WEEKDAY(AO$8)=1,WEEKDAY(AO$8)=7),"WD",IF($F$194="",IF(AND(OR($D$194&lt;=AO$8,$D$194&lt;AP$8),$E$194&gt;=AO$8),$H$194," "),IF(AND(OR($D$194&lt;=AO$8,$D$194&lt;AP$8),$F$194&gt;=AO$8),"C"," "))))</f>
        <v>WD</v>
      </c>
      <c r="AP194" s="87" t="str">
        <f t="shared" ca="1" si="359"/>
        <v xml:space="preserve"> </v>
      </c>
      <c r="AQ194" s="87" t="str">
        <f t="shared" ca="1" si="359"/>
        <v xml:space="preserve"> </v>
      </c>
      <c r="AR194" s="87" t="str">
        <f t="shared" ca="1" si="359"/>
        <v xml:space="preserve"> </v>
      </c>
      <c r="AS194" s="87" t="str">
        <f t="shared" ca="1" si="359"/>
        <v xml:space="preserve"> </v>
      </c>
      <c r="AT194" s="87" t="str">
        <f t="shared" ca="1" si="359"/>
        <v xml:space="preserve"> </v>
      </c>
      <c r="AU194" s="87" t="str">
        <f t="shared" si="359"/>
        <v>WD</v>
      </c>
      <c r="AV194" s="87" t="str">
        <f t="shared" si="359"/>
        <v>WD</v>
      </c>
      <c r="AW194" s="87" t="str">
        <f t="shared" ca="1" si="359"/>
        <v xml:space="preserve"> </v>
      </c>
      <c r="AX194" s="87" t="str">
        <f t="shared" ca="1" si="359"/>
        <v xml:space="preserve"> </v>
      </c>
      <c r="AY194" s="87" t="str">
        <f t="shared" ca="1" si="359"/>
        <v xml:space="preserve"> </v>
      </c>
      <c r="AZ194" s="87" t="str">
        <f t="shared" ca="1" si="359"/>
        <v xml:space="preserve"> </v>
      </c>
      <c r="BA194" s="87" t="str">
        <f t="shared" ca="1" si="359"/>
        <v xml:space="preserve"> </v>
      </c>
      <c r="BB194" s="87" t="str">
        <f t="shared" si="359"/>
        <v>WD</v>
      </c>
      <c r="BC194" s="87" t="str">
        <f t="shared" si="359"/>
        <v>WD</v>
      </c>
      <c r="BD194" s="87" t="str">
        <f t="shared" ca="1" si="359"/>
        <v xml:space="preserve"> </v>
      </c>
      <c r="BE194" s="87" t="str">
        <f t="shared" ca="1" si="359"/>
        <v xml:space="preserve"> </v>
      </c>
      <c r="BF194" s="87" t="str">
        <f t="shared" ca="1" si="359"/>
        <v xml:space="preserve"> </v>
      </c>
      <c r="BG194" s="87" t="str">
        <f t="shared" ca="1" si="359"/>
        <v xml:space="preserve"> </v>
      </c>
      <c r="BH194" s="87" t="str">
        <f t="shared" ca="1" si="359"/>
        <v xml:space="preserve"> </v>
      </c>
      <c r="BI194" s="87" t="str">
        <f t="shared" si="359"/>
        <v>WD</v>
      </c>
      <c r="BJ194" s="87" t="str">
        <f t="shared" si="359"/>
        <v>WD</v>
      </c>
      <c r="BK194" s="87" t="str">
        <f t="shared" ca="1" si="359"/>
        <v xml:space="preserve"> </v>
      </c>
      <c r="BL194" s="87" t="str">
        <f t="shared" ca="1" si="359"/>
        <v xml:space="preserve"> </v>
      </c>
      <c r="BM194" s="87" t="str">
        <f t="shared" ca="1" si="359"/>
        <v xml:space="preserve"> </v>
      </c>
      <c r="BN194" s="87" t="str">
        <f t="shared" ca="1" si="359"/>
        <v xml:space="preserve"> </v>
      </c>
      <c r="BO194" s="87" t="str">
        <f t="shared" ca="1" si="359"/>
        <v xml:space="preserve"> </v>
      </c>
      <c r="BP194" s="87" t="str">
        <f t="shared" si="359"/>
        <v>WD</v>
      </c>
      <c r="BQ194" s="87" t="str">
        <f t="shared" si="359"/>
        <v>WD</v>
      </c>
      <c r="BR194" s="87" t="str">
        <f t="shared" ca="1" si="359"/>
        <v xml:space="preserve"> </v>
      </c>
      <c r="BS194" s="87" t="str">
        <f t="shared" ca="1" si="359"/>
        <v xml:space="preserve"> </v>
      </c>
      <c r="BT194" s="87" t="str">
        <f t="shared" ca="1" si="359"/>
        <v xml:space="preserve"> </v>
      </c>
      <c r="BU194" s="87" t="str">
        <f t="shared" ref="BU194:CZ194" ca="1" si="360">IF($C$2=TRUE,IF($F$194="",IF(AND(OR($D$194&lt;=BU$8,$D$194&lt;BV$8),$E$194&gt;=BU$8),$H$194,IF(OR(WEEKDAY(BU$8)=1,WEEKDAY(BU$8)=7),"WD"," ")),IF(AND(OR($D$194&lt;=BU$8,$D$194&lt;BV$8),$F$194&gt;=BU$8),"C",IF(OR(WEEKDAY(BU$8)=1,WEEKDAY(BU$8)=7),"WD"," "))),IF(OR(WEEKDAY(BU$8)=1,WEEKDAY(BU$8)=7),"WD",IF($F$194="",IF(AND(OR($D$194&lt;=BU$8,$D$194&lt;BV$8),$E$194&gt;=BU$8),$H$194," "),IF(AND(OR($D$194&lt;=BU$8,$D$194&lt;BV$8),$F$194&gt;=BU$8),"C"," "))))</f>
        <v xml:space="preserve"> </v>
      </c>
      <c r="BV194" s="87" t="str">
        <f t="shared" ca="1" si="360"/>
        <v xml:space="preserve"> </v>
      </c>
      <c r="BW194" s="87" t="str">
        <f t="shared" si="360"/>
        <v>WD</v>
      </c>
      <c r="BX194" s="87" t="str">
        <f t="shared" si="360"/>
        <v>WD</v>
      </c>
      <c r="BY194" s="87" t="str">
        <f t="shared" ca="1" si="360"/>
        <v xml:space="preserve"> </v>
      </c>
      <c r="BZ194" s="87" t="str">
        <f t="shared" ca="1" si="360"/>
        <v xml:space="preserve"> </v>
      </c>
      <c r="CA194" s="87" t="str">
        <f t="shared" ca="1" si="360"/>
        <v xml:space="preserve"> </v>
      </c>
      <c r="CB194" s="87" t="str">
        <f t="shared" ca="1" si="360"/>
        <v xml:space="preserve"> </v>
      </c>
      <c r="CC194" s="87" t="str">
        <f t="shared" ca="1" si="360"/>
        <v xml:space="preserve"> </v>
      </c>
      <c r="CD194" s="87" t="str">
        <f t="shared" si="360"/>
        <v>WD</v>
      </c>
      <c r="CE194" s="87" t="str">
        <f t="shared" si="360"/>
        <v>WD</v>
      </c>
      <c r="CF194" s="87" t="str">
        <f t="shared" ca="1" si="360"/>
        <v xml:space="preserve"> </v>
      </c>
      <c r="CG194" s="87" t="str">
        <f t="shared" ca="1" si="360"/>
        <v xml:space="preserve"> </v>
      </c>
      <c r="CH194" s="87" t="str">
        <f t="shared" ca="1" si="360"/>
        <v xml:space="preserve"> </v>
      </c>
      <c r="CI194" s="87" t="str">
        <f t="shared" ca="1" si="360"/>
        <v xml:space="preserve"> </v>
      </c>
      <c r="CJ194" s="87" t="str">
        <f t="shared" ca="1" si="360"/>
        <v xml:space="preserve"> </v>
      </c>
      <c r="CK194" s="87" t="str">
        <f t="shared" si="360"/>
        <v>WD</v>
      </c>
      <c r="CL194" s="87" t="str">
        <f t="shared" si="360"/>
        <v>WD</v>
      </c>
      <c r="CM194" s="87" t="str">
        <f t="shared" ca="1" si="360"/>
        <v xml:space="preserve"> </v>
      </c>
      <c r="CN194" s="87" t="str">
        <f t="shared" ca="1" si="360"/>
        <v xml:space="preserve"> </v>
      </c>
      <c r="CO194" s="87" t="str">
        <f t="shared" ca="1" si="360"/>
        <v xml:space="preserve"> </v>
      </c>
      <c r="CP194" s="87" t="str">
        <f t="shared" ca="1" si="360"/>
        <v xml:space="preserve"> </v>
      </c>
      <c r="CQ194" s="87" t="str">
        <f t="shared" ca="1" si="360"/>
        <v xml:space="preserve"> </v>
      </c>
      <c r="CR194" s="87" t="str">
        <f t="shared" si="360"/>
        <v>WD</v>
      </c>
      <c r="CS194" s="87" t="str">
        <f t="shared" si="360"/>
        <v>WD</v>
      </c>
      <c r="CT194" s="87" t="str">
        <f t="shared" ca="1" si="360"/>
        <v xml:space="preserve"> </v>
      </c>
      <c r="CU194" s="87" t="str">
        <f t="shared" ca="1" si="360"/>
        <v xml:space="preserve"> </v>
      </c>
      <c r="CV194" s="87" t="str">
        <f t="shared" ca="1" si="360"/>
        <v xml:space="preserve"> </v>
      </c>
      <c r="CW194" s="87" t="str">
        <f t="shared" ca="1" si="360"/>
        <v xml:space="preserve"> </v>
      </c>
      <c r="CX194" s="87" t="str">
        <f t="shared" ca="1" si="360"/>
        <v xml:space="preserve"> </v>
      </c>
      <c r="CY194" s="87" t="str">
        <f t="shared" si="360"/>
        <v>WD</v>
      </c>
      <c r="CZ194" s="87" t="str">
        <f t="shared" si="360"/>
        <v>WD</v>
      </c>
      <c r="DA194" s="87" t="str">
        <f t="shared" ref="DA194:DZ194" ca="1" si="361">IF($C$2=TRUE,IF($F$194="",IF(AND(OR($D$194&lt;=DA$8,$D$194&lt;DB$8),$E$194&gt;=DA$8),$H$194,IF(OR(WEEKDAY(DA$8)=1,WEEKDAY(DA$8)=7),"WD"," ")),IF(AND(OR($D$194&lt;=DA$8,$D$194&lt;DB$8),$F$194&gt;=DA$8),"C",IF(OR(WEEKDAY(DA$8)=1,WEEKDAY(DA$8)=7),"WD"," "))),IF(OR(WEEKDAY(DA$8)=1,WEEKDAY(DA$8)=7),"WD",IF($F$194="",IF(AND(OR($D$194&lt;=DA$8,$D$194&lt;DB$8),$E$194&gt;=DA$8),$H$194," "),IF(AND(OR($D$194&lt;=DA$8,$D$194&lt;DB$8),$F$194&gt;=DA$8),"C"," "))))</f>
        <v xml:space="preserve"> </v>
      </c>
      <c r="DB194" s="87" t="str">
        <f t="shared" ca="1" si="361"/>
        <v xml:space="preserve"> </v>
      </c>
      <c r="DC194" s="87" t="str">
        <f t="shared" ca="1" si="361"/>
        <v xml:space="preserve"> </v>
      </c>
      <c r="DD194" s="87" t="str">
        <f t="shared" ca="1" si="361"/>
        <v xml:space="preserve"> </v>
      </c>
      <c r="DE194" s="87" t="str">
        <f t="shared" ca="1" si="361"/>
        <v xml:space="preserve"> </v>
      </c>
      <c r="DF194" s="87" t="str">
        <f t="shared" si="361"/>
        <v>WD</v>
      </c>
      <c r="DG194" s="87" t="str">
        <f t="shared" si="361"/>
        <v>WD</v>
      </c>
      <c r="DH194" s="87" t="str">
        <f t="shared" ca="1" si="361"/>
        <v xml:space="preserve"> </v>
      </c>
      <c r="DI194" s="87" t="str">
        <f t="shared" ca="1" si="361"/>
        <v xml:space="preserve"> </v>
      </c>
      <c r="DJ194" s="87" t="str">
        <f t="shared" ca="1" si="361"/>
        <v xml:space="preserve"> </v>
      </c>
      <c r="DK194" s="87" t="str">
        <f t="shared" ca="1" si="361"/>
        <v xml:space="preserve"> </v>
      </c>
      <c r="DL194" s="87" t="str">
        <f t="shared" ca="1" si="361"/>
        <v xml:space="preserve"> </v>
      </c>
      <c r="DM194" s="87" t="str">
        <f t="shared" si="361"/>
        <v>WD</v>
      </c>
      <c r="DN194" s="87" t="str">
        <f t="shared" si="361"/>
        <v>WD</v>
      </c>
      <c r="DO194" s="87" t="str">
        <f t="shared" ca="1" si="361"/>
        <v xml:space="preserve"> </v>
      </c>
      <c r="DP194" s="87" t="str">
        <f t="shared" ca="1" si="361"/>
        <v xml:space="preserve"> </v>
      </c>
      <c r="DQ194" s="87" t="str">
        <f t="shared" ca="1" si="361"/>
        <v xml:space="preserve"> </v>
      </c>
      <c r="DR194" s="87" t="str">
        <f t="shared" ca="1" si="361"/>
        <v xml:space="preserve"> </v>
      </c>
      <c r="DS194" s="87" t="str">
        <f t="shared" ca="1" si="361"/>
        <v xml:space="preserve"> </v>
      </c>
      <c r="DT194" s="87" t="str">
        <f t="shared" si="361"/>
        <v>WD</v>
      </c>
      <c r="DU194" s="87" t="str">
        <f t="shared" si="361"/>
        <v>WD</v>
      </c>
      <c r="DV194" s="87" t="str">
        <f t="shared" ca="1" si="361"/>
        <v xml:space="preserve"> </v>
      </c>
      <c r="DW194" s="87" t="str">
        <f t="shared" ca="1" si="361"/>
        <v xml:space="preserve"> </v>
      </c>
      <c r="DX194" s="87" t="str">
        <f t="shared" ca="1" si="361"/>
        <v xml:space="preserve"> </v>
      </c>
      <c r="DY194" s="87" t="str">
        <f t="shared" ca="1" si="361"/>
        <v xml:space="preserve"> </v>
      </c>
      <c r="DZ194" s="87" t="str">
        <f t="shared" ca="1" si="361"/>
        <v xml:space="preserve"> </v>
      </c>
    </row>
    <row r="195" spans="1:130" s="74" customFormat="1" ht="1.2" customHeight="1" x14ac:dyDescent="0.3">
      <c r="A195" s="96"/>
      <c r="B195" s="96"/>
      <c r="C195" s="96"/>
      <c r="D195" s="97"/>
      <c r="E195" s="97"/>
      <c r="F195" s="97"/>
      <c r="G195" s="98" t="str">
        <f ca="1">IF(AND(G194 = 100%, G196 = 100%), "100%", " ")</f>
        <v xml:space="preserve"> </v>
      </c>
      <c r="H195" s="82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</row>
    <row r="196" spans="1:130" x14ac:dyDescent="0.3">
      <c r="A196" s="96" t="str">
        <f ca="1">IF(OFFSET(Actions!B1,94,0)  = "","", OFFSET(Actions!B1,94,0) )</f>
        <v/>
      </c>
      <c r="B196" s="96" t="str">
        <f ca="1">IF(OFFSET(Actions!H$1,94,0) = "","", OFFSET(Actions!H$1,94,0))</f>
        <v/>
      </c>
      <c r="C196" s="96" t="str">
        <f ca="1">IF(OFFSET(Actions!C1,94,0)  = "","", OFFSET(Actions!C1,94,0) )</f>
        <v/>
      </c>
      <c r="D196" s="97" t="str">
        <f ca="1">IF(OFFSET(Actions!I$1,94,0) = 0/1/1900,"",IFERROR(DATEVALUE(MID(OFFSET(Actions!I$1,94,0), 5,8 )), OFFSET(Actions!I$1,94,0)))</f>
        <v/>
      </c>
      <c r="E196" s="97" t="str">
        <f ca="1">IF(OFFSET(Actions!J$1,94,0) = 0/1/1900,"",IFERROR(DATEVALUE(MID(OFFSET(Actions!J$1,94,0), 5,8 )), OFFSET(Actions!J$1,94,0)))</f>
        <v/>
      </c>
      <c r="F196" s="97" t="str">
        <f ca="1">IF(OFFSET(Actions!K$1,94,0) = 0/1/1900,"",IFERROR(DATEVALUE(MID(OFFSET(Actions!K$1,94,0), 5,8 )), OFFSET(Actions!K$1,94,0)))</f>
        <v/>
      </c>
      <c r="G196" s="98" t="str">
        <f ca="1">IF(OFFSET(Actions!G1,94,0)  = "","", OFFSET(Actions!G1,94,0) )</f>
        <v/>
      </c>
      <c r="H196" s="82" t="str">
        <f ca="1">IF(OFFSET(Actions!E1,94,0)  = "","", OFFSET(Actions!E1,94,0) )</f>
        <v/>
      </c>
      <c r="I196" s="87" t="str">
        <f t="shared" ref="I196:AN196" ca="1" si="362">IF($C$2=TRUE,IF($F$196="",IF(AND(OR($D$196&lt;=I$8,$D$196&lt;J$8),$E$196&gt;=I$8),$H$196,IF(OR(WEEKDAY(I$8)=1,WEEKDAY(I$8)=7),"WD"," ")),IF(AND(OR($D$196&lt;=I$8,$D$196&lt;J$8),$F$196&gt;=I$8),"C",IF(OR(WEEKDAY(I$8)=1,WEEKDAY(I$8)=7),"WD"," "))),IF(OR(WEEKDAY(I$8)=1,WEEKDAY(I$8)=7),"WD",IF($F$196="",IF(AND(OR($D$196&lt;=I$8,$D$196&lt;J$8),$E$196&gt;=I$8),$H$196," "),IF(AND(OR($D$196&lt;=I$8,$D$196&lt;J$8),$F$196&gt;=I$8),"C"," "))))</f>
        <v xml:space="preserve"> </v>
      </c>
      <c r="J196" s="87" t="str">
        <f t="shared" ca="1" si="362"/>
        <v xml:space="preserve"> </v>
      </c>
      <c r="K196" s="87" t="str">
        <f t="shared" ca="1" si="362"/>
        <v xml:space="preserve"> </v>
      </c>
      <c r="L196" s="87" t="str">
        <f t="shared" si="362"/>
        <v>WD</v>
      </c>
      <c r="M196" s="87" t="str">
        <f t="shared" si="362"/>
        <v>WD</v>
      </c>
      <c r="N196" s="87" t="str">
        <f t="shared" ca="1" si="362"/>
        <v xml:space="preserve"> </v>
      </c>
      <c r="O196" s="87" t="str">
        <f t="shared" ca="1" si="362"/>
        <v xml:space="preserve"> </v>
      </c>
      <c r="P196" s="87" t="str">
        <f t="shared" ca="1" si="362"/>
        <v xml:space="preserve"> </v>
      </c>
      <c r="Q196" s="87" t="str">
        <f t="shared" ca="1" si="362"/>
        <v xml:space="preserve"> </v>
      </c>
      <c r="R196" s="87" t="str">
        <f t="shared" ca="1" si="362"/>
        <v xml:space="preserve"> </v>
      </c>
      <c r="S196" s="87" t="str">
        <f t="shared" si="362"/>
        <v>WD</v>
      </c>
      <c r="T196" s="87" t="str">
        <f t="shared" si="362"/>
        <v>WD</v>
      </c>
      <c r="U196" s="87" t="str">
        <f t="shared" ca="1" si="362"/>
        <v xml:space="preserve"> </v>
      </c>
      <c r="V196" s="87" t="str">
        <f t="shared" ca="1" si="362"/>
        <v xml:space="preserve"> </v>
      </c>
      <c r="W196" s="87" t="str">
        <f t="shared" ca="1" si="362"/>
        <v xml:space="preserve"> </v>
      </c>
      <c r="X196" s="87" t="str">
        <f t="shared" ca="1" si="362"/>
        <v xml:space="preserve"> </v>
      </c>
      <c r="Y196" s="87" t="str">
        <f t="shared" ca="1" si="362"/>
        <v xml:space="preserve"> </v>
      </c>
      <c r="Z196" s="87" t="str">
        <f t="shared" si="362"/>
        <v>WD</v>
      </c>
      <c r="AA196" s="87" t="str">
        <f t="shared" si="362"/>
        <v>WD</v>
      </c>
      <c r="AB196" s="87" t="str">
        <f t="shared" ca="1" si="362"/>
        <v xml:space="preserve"> </v>
      </c>
      <c r="AC196" s="87" t="str">
        <f t="shared" ca="1" si="362"/>
        <v xml:space="preserve"> </v>
      </c>
      <c r="AD196" s="87" t="str">
        <f t="shared" ca="1" si="362"/>
        <v xml:space="preserve"> </v>
      </c>
      <c r="AE196" s="87" t="str">
        <f t="shared" ca="1" si="362"/>
        <v xml:space="preserve"> </v>
      </c>
      <c r="AF196" s="87" t="str">
        <f t="shared" ca="1" si="362"/>
        <v xml:space="preserve"> </v>
      </c>
      <c r="AG196" s="87" t="str">
        <f t="shared" si="362"/>
        <v>WD</v>
      </c>
      <c r="AH196" s="87" t="str">
        <f t="shared" si="362"/>
        <v>WD</v>
      </c>
      <c r="AI196" s="87" t="str">
        <f t="shared" ca="1" si="362"/>
        <v xml:space="preserve"> </v>
      </c>
      <c r="AJ196" s="87" t="str">
        <f t="shared" ca="1" si="362"/>
        <v xml:space="preserve"> </v>
      </c>
      <c r="AK196" s="87" t="str">
        <f t="shared" ca="1" si="362"/>
        <v xml:space="preserve"> </v>
      </c>
      <c r="AL196" s="87" t="str">
        <f t="shared" ca="1" si="362"/>
        <v xml:space="preserve"> </v>
      </c>
      <c r="AM196" s="87" t="str">
        <f t="shared" ca="1" si="362"/>
        <v xml:space="preserve"> </v>
      </c>
      <c r="AN196" s="87" t="str">
        <f t="shared" si="362"/>
        <v>WD</v>
      </c>
      <c r="AO196" s="87" t="str">
        <f t="shared" ref="AO196:BT196" si="363">IF($C$2=TRUE,IF($F$196="",IF(AND(OR($D$196&lt;=AO$8,$D$196&lt;AP$8),$E$196&gt;=AO$8),$H$196,IF(OR(WEEKDAY(AO$8)=1,WEEKDAY(AO$8)=7),"WD"," ")),IF(AND(OR($D$196&lt;=AO$8,$D$196&lt;AP$8),$F$196&gt;=AO$8),"C",IF(OR(WEEKDAY(AO$8)=1,WEEKDAY(AO$8)=7),"WD"," "))),IF(OR(WEEKDAY(AO$8)=1,WEEKDAY(AO$8)=7),"WD",IF($F$196="",IF(AND(OR($D$196&lt;=AO$8,$D$196&lt;AP$8),$E$196&gt;=AO$8),$H$196," "),IF(AND(OR($D$196&lt;=AO$8,$D$196&lt;AP$8),$F$196&gt;=AO$8),"C"," "))))</f>
        <v>WD</v>
      </c>
      <c r="AP196" s="87" t="str">
        <f t="shared" ca="1" si="363"/>
        <v xml:space="preserve"> </v>
      </c>
      <c r="AQ196" s="87" t="str">
        <f t="shared" ca="1" si="363"/>
        <v xml:space="preserve"> </v>
      </c>
      <c r="AR196" s="87" t="str">
        <f t="shared" ca="1" si="363"/>
        <v xml:space="preserve"> </v>
      </c>
      <c r="AS196" s="87" t="str">
        <f t="shared" ca="1" si="363"/>
        <v xml:space="preserve"> </v>
      </c>
      <c r="AT196" s="87" t="str">
        <f t="shared" ca="1" si="363"/>
        <v xml:space="preserve"> </v>
      </c>
      <c r="AU196" s="87" t="str">
        <f t="shared" si="363"/>
        <v>WD</v>
      </c>
      <c r="AV196" s="87" t="str">
        <f t="shared" si="363"/>
        <v>WD</v>
      </c>
      <c r="AW196" s="87" t="str">
        <f t="shared" ca="1" si="363"/>
        <v xml:space="preserve"> </v>
      </c>
      <c r="AX196" s="87" t="str">
        <f t="shared" ca="1" si="363"/>
        <v xml:space="preserve"> </v>
      </c>
      <c r="AY196" s="87" t="str">
        <f t="shared" ca="1" si="363"/>
        <v xml:space="preserve"> </v>
      </c>
      <c r="AZ196" s="87" t="str">
        <f t="shared" ca="1" si="363"/>
        <v xml:space="preserve"> </v>
      </c>
      <c r="BA196" s="87" t="str">
        <f t="shared" ca="1" si="363"/>
        <v xml:space="preserve"> </v>
      </c>
      <c r="BB196" s="87" t="str">
        <f t="shared" si="363"/>
        <v>WD</v>
      </c>
      <c r="BC196" s="87" t="str">
        <f t="shared" si="363"/>
        <v>WD</v>
      </c>
      <c r="BD196" s="87" t="str">
        <f t="shared" ca="1" si="363"/>
        <v xml:space="preserve"> </v>
      </c>
      <c r="BE196" s="87" t="str">
        <f t="shared" ca="1" si="363"/>
        <v xml:space="preserve"> </v>
      </c>
      <c r="BF196" s="87" t="str">
        <f t="shared" ca="1" si="363"/>
        <v xml:space="preserve"> </v>
      </c>
      <c r="BG196" s="87" t="str">
        <f t="shared" ca="1" si="363"/>
        <v xml:space="preserve"> </v>
      </c>
      <c r="BH196" s="87" t="str">
        <f t="shared" ca="1" si="363"/>
        <v xml:space="preserve"> </v>
      </c>
      <c r="BI196" s="87" t="str">
        <f t="shared" si="363"/>
        <v>WD</v>
      </c>
      <c r="BJ196" s="87" t="str">
        <f t="shared" si="363"/>
        <v>WD</v>
      </c>
      <c r="BK196" s="87" t="str">
        <f t="shared" ca="1" si="363"/>
        <v xml:space="preserve"> </v>
      </c>
      <c r="BL196" s="87" t="str">
        <f t="shared" ca="1" si="363"/>
        <v xml:space="preserve"> </v>
      </c>
      <c r="BM196" s="87" t="str">
        <f t="shared" ca="1" si="363"/>
        <v xml:space="preserve"> </v>
      </c>
      <c r="BN196" s="87" t="str">
        <f t="shared" ca="1" si="363"/>
        <v xml:space="preserve"> </v>
      </c>
      <c r="BO196" s="87" t="str">
        <f t="shared" ca="1" si="363"/>
        <v xml:space="preserve"> </v>
      </c>
      <c r="BP196" s="87" t="str">
        <f t="shared" si="363"/>
        <v>WD</v>
      </c>
      <c r="BQ196" s="87" t="str">
        <f t="shared" si="363"/>
        <v>WD</v>
      </c>
      <c r="BR196" s="87" t="str">
        <f t="shared" ca="1" si="363"/>
        <v xml:space="preserve"> </v>
      </c>
      <c r="BS196" s="87" t="str">
        <f t="shared" ca="1" si="363"/>
        <v xml:space="preserve"> </v>
      </c>
      <c r="BT196" s="87" t="str">
        <f t="shared" ca="1" si="363"/>
        <v xml:space="preserve"> </v>
      </c>
      <c r="BU196" s="87" t="str">
        <f t="shared" ref="BU196:CZ196" ca="1" si="364">IF($C$2=TRUE,IF($F$196="",IF(AND(OR($D$196&lt;=BU$8,$D$196&lt;BV$8),$E$196&gt;=BU$8),$H$196,IF(OR(WEEKDAY(BU$8)=1,WEEKDAY(BU$8)=7),"WD"," ")),IF(AND(OR($D$196&lt;=BU$8,$D$196&lt;BV$8),$F$196&gt;=BU$8),"C",IF(OR(WEEKDAY(BU$8)=1,WEEKDAY(BU$8)=7),"WD"," "))),IF(OR(WEEKDAY(BU$8)=1,WEEKDAY(BU$8)=7),"WD",IF($F$196="",IF(AND(OR($D$196&lt;=BU$8,$D$196&lt;BV$8),$E$196&gt;=BU$8),$H$196," "),IF(AND(OR($D$196&lt;=BU$8,$D$196&lt;BV$8),$F$196&gt;=BU$8),"C"," "))))</f>
        <v xml:space="preserve"> </v>
      </c>
      <c r="BV196" s="87" t="str">
        <f t="shared" ca="1" si="364"/>
        <v xml:space="preserve"> </v>
      </c>
      <c r="BW196" s="87" t="str">
        <f t="shared" si="364"/>
        <v>WD</v>
      </c>
      <c r="BX196" s="87" t="str">
        <f t="shared" si="364"/>
        <v>WD</v>
      </c>
      <c r="BY196" s="87" t="str">
        <f t="shared" ca="1" si="364"/>
        <v xml:space="preserve"> </v>
      </c>
      <c r="BZ196" s="87" t="str">
        <f t="shared" ca="1" si="364"/>
        <v xml:space="preserve"> </v>
      </c>
      <c r="CA196" s="87" t="str">
        <f t="shared" ca="1" si="364"/>
        <v xml:space="preserve"> </v>
      </c>
      <c r="CB196" s="87" t="str">
        <f t="shared" ca="1" si="364"/>
        <v xml:space="preserve"> </v>
      </c>
      <c r="CC196" s="87" t="str">
        <f t="shared" ca="1" si="364"/>
        <v xml:space="preserve"> </v>
      </c>
      <c r="CD196" s="87" t="str">
        <f t="shared" si="364"/>
        <v>WD</v>
      </c>
      <c r="CE196" s="87" t="str">
        <f t="shared" si="364"/>
        <v>WD</v>
      </c>
      <c r="CF196" s="87" t="str">
        <f t="shared" ca="1" si="364"/>
        <v xml:space="preserve"> </v>
      </c>
      <c r="CG196" s="87" t="str">
        <f t="shared" ca="1" si="364"/>
        <v xml:space="preserve"> </v>
      </c>
      <c r="CH196" s="87" t="str">
        <f t="shared" ca="1" si="364"/>
        <v xml:space="preserve"> </v>
      </c>
      <c r="CI196" s="87" t="str">
        <f t="shared" ca="1" si="364"/>
        <v xml:space="preserve"> </v>
      </c>
      <c r="CJ196" s="87" t="str">
        <f t="shared" ca="1" si="364"/>
        <v xml:space="preserve"> </v>
      </c>
      <c r="CK196" s="87" t="str">
        <f t="shared" si="364"/>
        <v>WD</v>
      </c>
      <c r="CL196" s="87" t="str">
        <f t="shared" si="364"/>
        <v>WD</v>
      </c>
      <c r="CM196" s="87" t="str">
        <f t="shared" ca="1" si="364"/>
        <v xml:space="preserve"> </v>
      </c>
      <c r="CN196" s="87" t="str">
        <f t="shared" ca="1" si="364"/>
        <v xml:space="preserve"> </v>
      </c>
      <c r="CO196" s="87" t="str">
        <f t="shared" ca="1" si="364"/>
        <v xml:space="preserve"> </v>
      </c>
      <c r="CP196" s="87" t="str">
        <f t="shared" ca="1" si="364"/>
        <v xml:space="preserve"> </v>
      </c>
      <c r="CQ196" s="87" t="str">
        <f t="shared" ca="1" si="364"/>
        <v xml:space="preserve"> </v>
      </c>
      <c r="CR196" s="87" t="str">
        <f t="shared" si="364"/>
        <v>WD</v>
      </c>
      <c r="CS196" s="87" t="str">
        <f t="shared" si="364"/>
        <v>WD</v>
      </c>
      <c r="CT196" s="87" t="str">
        <f t="shared" ca="1" si="364"/>
        <v xml:space="preserve"> </v>
      </c>
      <c r="CU196" s="87" t="str">
        <f t="shared" ca="1" si="364"/>
        <v xml:space="preserve"> </v>
      </c>
      <c r="CV196" s="87" t="str">
        <f t="shared" ca="1" si="364"/>
        <v xml:space="preserve"> </v>
      </c>
      <c r="CW196" s="87" t="str">
        <f t="shared" ca="1" si="364"/>
        <v xml:space="preserve"> </v>
      </c>
      <c r="CX196" s="87" t="str">
        <f t="shared" ca="1" si="364"/>
        <v xml:space="preserve"> </v>
      </c>
      <c r="CY196" s="87" t="str">
        <f t="shared" si="364"/>
        <v>WD</v>
      </c>
      <c r="CZ196" s="87" t="str">
        <f t="shared" si="364"/>
        <v>WD</v>
      </c>
      <c r="DA196" s="87" t="str">
        <f t="shared" ref="DA196:DZ196" ca="1" si="365">IF($C$2=TRUE,IF($F$196="",IF(AND(OR($D$196&lt;=DA$8,$D$196&lt;DB$8),$E$196&gt;=DA$8),$H$196,IF(OR(WEEKDAY(DA$8)=1,WEEKDAY(DA$8)=7),"WD"," ")),IF(AND(OR($D$196&lt;=DA$8,$D$196&lt;DB$8),$F$196&gt;=DA$8),"C",IF(OR(WEEKDAY(DA$8)=1,WEEKDAY(DA$8)=7),"WD"," "))),IF(OR(WEEKDAY(DA$8)=1,WEEKDAY(DA$8)=7),"WD",IF($F$196="",IF(AND(OR($D$196&lt;=DA$8,$D$196&lt;DB$8),$E$196&gt;=DA$8),$H$196," "),IF(AND(OR($D$196&lt;=DA$8,$D$196&lt;DB$8),$F$196&gt;=DA$8),"C"," "))))</f>
        <v xml:space="preserve"> </v>
      </c>
      <c r="DB196" s="87" t="str">
        <f t="shared" ca="1" si="365"/>
        <v xml:space="preserve"> </v>
      </c>
      <c r="DC196" s="87" t="str">
        <f t="shared" ca="1" si="365"/>
        <v xml:space="preserve"> </v>
      </c>
      <c r="DD196" s="87" t="str">
        <f t="shared" ca="1" si="365"/>
        <v xml:space="preserve"> </v>
      </c>
      <c r="DE196" s="87" t="str">
        <f t="shared" ca="1" si="365"/>
        <v xml:space="preserve"> </v>
      </c>
      <c r="DF196" s="87" t="str">
        <f t="shared" si="365"/>
        <v>WD</v>
      </c>
      <c r="DG196" s="87" t="str">
        <f t="shared" si="365"/>
        <v>WD</v>
      </c>
      <c r="DH196" s="87" t="str">
        <f t="shared" ca="1" si="365"/>
        <v xml:space="preserve"> </v>
      </c>
      <c r="DI196" s="87" t="str">
        <f t="shared" ca="1" si="365"/>
        <v xml:space="preserve"> </v>
      </c>
      <c r="DJ196" s="87" t="str">
        <f t="shared" ca="1" si="365"/>
        <v xml:space="preserve"> </v>
      </c>
      <c r="DK196" s="87" t="str">
        <f t="shared" ca="1" si="365"/>
        <v xml:space="preserve"> </v>
      </c>
      <c r="DL196" s="87" t="str">
        <f t="shared" ca="1" si="365"/>
        <v xml:space="preserve"> </v>
      </c>
      <c r="DM196" s="87" t="str">
        <f t="shared" si="365"/>
        <v>WD</v>
      </c>
      <c r="DN196" s="87" t="str">
        <f t="shared" si="365"/>
        <v>WD</v>
      </c>
      <c r="DO196" s="87" t="str">
        <f t="shared" ca="1" si="365"/>
        <v xml:space="preserve"> </v>
      </c>
      <c r="DP196" s="87" t="str">
        <f t="shared" ca="1" si="365"/>
        <v xml:space="preserve"> </v>
      </c>
      <c r="DQ196" s="87" t="str">
        <f t="shared" ca="1" si="365"/>
        <v xml:space="preserve"> </v>
      </c>
      <c r="DR196" s="87" t="str">
        <f t="shared" ca="1" si="365"/>
        <v xml:space="preserve"> </v>
      </c>
      <c r="DS196" s="87" t="str">
        <f t="shared" ca="1" si="365"/>
        <v xml:space="preserve"> </v>
      </c>
      <c r="DT196" s="87" t="str">
        <f t="shared" si="365"/>
        <v>WD</v>
      </c>
      <c r="DU196" s="87" t="str">
        <f t="shared" si="365"/>
        <v>WD</v>
      </c>
      <c r="DV196" s="87" t="str">
        <f t="shared" ca="1" si="365"/>
        <v xml:space="preserve"> </v>
      </c>
      <c r="DW196" s="87" t="str">
        <f t="shared" ca="1" si="365"/>
        <v xml:space="preserve"> </v>
      </c>
      <c r="DX196" s="87" t="str">
        <f t="shared" ca="1" si="365"/>
        <v xml:space="preserve"> </v>
      </c>
      <c r="DY196" s="87" t="str">
        <f t="shared" ca="1" si="365"/>
        <v xml:space="preserve"> </v>
      </c>
      <c r="DZ196" s="87" t="str">
        <f t="shared" ca="1" si="365"/>
        <v xml:space="preserve"> </v>
      </c>
    </row>
    <row r="197" spans="1:130" s="74" customFormat="1" ht="1.2" customHeight="1" x14ac:dyDescent="0.3">
      <c r="A197" s="96"/>
      <c r="B197" s="96"/>
      <c r="C197" s="96"/>
      <c r="D197" s="97"/>
      <c r="E197" s="97"/>
      <c r="F197" s="97"/>
      <c r="G197" s="98" t="str">
        <f ca="1">IF(AND(G196 = 100%, G198 = 100%), "100%", " ")</f>
        <v xml:space="preserve"> </v>
      </c>
      <c r="H197" s="82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</row>
    <row r="198" spans="1:130" x14ac:dyDescent="0.3">
      <c r="A198" s="96" t="str">
        <f ca="1">IF(OFFSET(Actions!B1,95,0)  = "","", OFFSET(Actions!B1,95,0) )</f>
        <v/>
      </c>
      <c r="B198" s="96" t="str">
        <f ca="1">IF(OFFSET(Actions!H$1,95,0) = "","", OFFSET(Actions!H$1,95,0))</f>
        <v/>
      </c>
      <c r="C198" s="96" t="str">
        <f ca="1">IF(OFFSET(Actions!C1,95,0)  = "","", OFFSET(Actions!C1,95,0) )</f>
        <v/>
      </c>
      <c r="D198" s="97" t="str">
        <f ca="1">IF(OFFSET(Actions!I$1,95,0) = 0/1/1900,"",IFERROR(DATEVALUE(MID(OFFSET(Actions!I$1,95,0), 5,8 )), OFFSET(Actions!I$1,95,0)))</f>
        <v/>
      </c>
      <c r="E198" s="97" t="str">
        <f ca="1">IF(OFFSET(Actions!J$1,95,0) = 0/1/1900,"",IFERROR(DATEVALUE(MID(OFFSET(Actions!J$1,95,0), 5,8 )), OFFSET(Actions!J$1,95,0)))</f>
        <v/>
      </c>
      <c r="F198" s="97" t="str">
        <f ca="1">IF(OFFSET(Actions!K$1,95,0) = 0/1/1900,"",IFERROR(DATEVALUE(MID(OFFSET(Actions!K$1,95,0), 5,8 )), OFFSET(Actions!K$1,95,0)))</f>
        <v/>
      </c>
      <c r="G198" s="98" t="str">
        <f ca="1">IF(OFFSET(Actions!G1,95,0)  = "","", OFFSET(Actions!G1,95,0) )</f>
        <v/>
      </c>
      <c r="H198" s="82" t="str">
        <f ca="1">IF(OFFSET(Actions!E1,95,0)  = "","", OFFSET(Actions!E1,95,0) )</f>
        <v/>
      </c>
      <c r="I198" s="87" t="str">
        <f t="shared" ref="I198:AN198" ca="1" si="366">IF($C$2=TRUE,IF($F$198="",IF(AND(OR($D$198&lt;=I$8,$D$198&lt;J$8),$E$198&gt;=I$8),$H$198,IF(OR(WEEKDAY(I$8)=1,WEEKDAY(I$8)=7),"WD"," ")),IF(AND(OR($D$198&lt;=I$8,$D$198&lt;J$8),$F$198&gt;=I$8),"C",IF(OR(WEEKDAY(I$8)=1,WEEKDAY(I$8)=7),"WD"," "))),IF(OR(WEEKDAY(I$8)=1,WEEKDAY(I$8)=7),"WD",IF($F$198="",IF(AND(OR($D$198&lt;=I$8,$D$198&lt;J$8),$E$198&gt;=I$8),$H$198," "),IF(AND(OR($D$198&lt;=I$8,$D$198&lt;J$8),$F$198&gt;=I$8),"C"," "))))</f>
        <v xml:space="preserve"> </v>
      </c>
      <c r="J198" s="87" t="str">
        <f t="shared" ca="1" si="366"/>
        <v xml:space="preserve"> </v>
      </c>
      <c r="K198" s="87" t="str">
        <f t="shared" ca="1" si="366"/>
        <v xml:space="preserve"> </v>
      </c>
      <c r="L198" s="87" t="str">
        <f t="shared" si="366"/>
        <v>WD</v>
      </c>
      <c r="M198" s="87" t="str">
        <f t="shared" si="366"/>
        <v>WD</v>
      </c>
      <c r="N198" s="87" t="str">
        <f t="shared" ca="1" si="366"/>
        <v xml:space="preserve"> </v>
      </c>
      <c r="O198" s="87" t="str">
        <f t="shared" ca="1" si="366"/>
        <v xml:space="preserve"> </v>
      </c>
      <c r="P198" s="87" t="str">
        <f t="shared" ca="1" si="366"/>
        <v xml:space="preserve"> </v>
      </c>
      <c r="Q198" s="87" t="str">
        <f t="shared" ca="1" si="366"/>
        <v xml:space="preserve"> </v>
      </c>
      <c r="R198" s="87" t="str">
        <f t="shared" ca="1" si="366"/>
        <v xml:space="preserve"> </v>
      </c>
      <c r="S198" s="87" t="str">
        <f t="shared" si="366"/>
        <v>WD</v>
      </c>
      <c r="T198" s="87" t="str">
        <f t="shared" si="366"/>
        <v>WD</v>
      </c>
      <c r="U198" s="87" t="str">
        <f t="shared" ca="1" si="366"/>
        <v xml:space="preserve"> </v>
      </c>
      <c r="V198" s="87" t="str">
        <f t="shared" ca="1" si="366"/>
        <v xml:space="preserve"> </v>
      </c>
      <c r="W198" s="87" t="str">
        <f t="shared" ca="1" si="366"/>
        <v xml:space="preserve"> </v>
      </c>
      <c r="X198" s="87" t="str">
        <f t="shared" ca="1" si="366"/>
        <v xml:space="preserve"> </v>
      </c>
      <c r="Y198" s="87" t="str">
        <f t="shared" ca="1" si="366"/>
        <v xml:space="preserve"> </v>
      </c>
      <c r="Z198" s="87" t="str">
        <f t="shared" si="366"/>
        <v>WD</v>
      </c>
      <c r="AA198" s="87" t="str">
        <f t="shared" si="366"/>
        <v>WD</v>
      </c>
      <c r="AB198" s="87" t="str">
        <f t="shared" ca="1" si="366"/>
        <v xml:space="preserve"> </v>
      </c>
      <c r="AC198" s="87" t="str">
        <f t="shared" ca="1" si="366"/>
        <v xml:space="preserve"> </v>
      </c>
      <c r="AD198" s="87" t="str">
        <f t="shared" ca="1" si="366"/>
        <v xml:space="preserve"> </v>
      </c>
      <c r="AE198" s="87" t="str">
        <f t="shared" ca="1" si="366"/>
        <v xml:space="preserve"> </v>
      </c>
      <c r="AF198" s="87" t="str">
        <f t="shared" ca="1" si="366"/>
        <v xml:space="preserve"> </v>
      </c>
      <c r="AG198" s="87" t="str">
        <f t="shared" si="366"/>
        <v>WD</v>
      </c>
      <c r="AH198" s="87" t="str">
        <f t="shared" si="366"/>
        <v>WD</v>
      </c>
      <c r="AI198" s="87" t="str">
        <f t="shared" ca="1" si="366"/>
        <v xml:space="preserve"> </v>
      </c>
      <c r="AJ198" s="87" t="str">
        <f t="shared" ca="1" si="366"/>
        <v xml:space="preserve"> </v>
      </c>
      <c r="AK198" s="87" t="str">
        <f t="shared" ca="1" si="366"/>
        <v xml:space="preserve"> </v>
      </c>
      <c r="AL198" s="87" t="str">
        <f t="shared" ca="1" si="366"/>
        <v xml:space="preserve"> </v>
      </c>
      <c r="AM198" s="87" t="str">
        <f t="shared" ca="1" si="366"/>
        <v xml:space="preserve"> </v>
      </c>
      <c r="AN198" s="87" t="str">
        <f t="shared" si="366"/>
        <v>WD</v>
      </c>
      <c r="AO198" s="87" t="str">
        <f t="shared" ref="AO198:BT198" si="367">IF($C$2=TRUE,IF($F$198="",IF(AND(OR($D$198&lt;=AO$8,$D$198&lt;AP$8),$E$198&gt;=AO$8),$H$198,IF(OR(WEEKDAY(AO$8)=1,WEEKDAY(AO$8)=7),"WD"," ")),IF(AND(OR($D$198&lt;=AO$8,$D$198&lt;AP$8),$F$198&gt;=AO$8),"C",IF(OR(WEEKDAY(AO$8)=1,WEEKDAY(AO$8)=7),"WD"," "))),IF(OR(WEEKDAY(AO$8)=1,WEEKDAY(AO$8)=7),"WD",IF($F$198="",IF(AND(OR($D$198&lt;=AO$8,$D$198&lt;AP$8),$E$198&gt;=AO$8),$H$198," "),IF(AND(OR($D$198&lt;=AO$8,$D$198&lt;AP$8),$F$198&gt;=AO$8),"C"," "))))</f>
        <v>WD</v>
      </c>
      <c r="AP198" s="87" t="str">
        <f t="shared" ca="1" si="367"/>
        <v xml:space="preserve"> </v>
      </c>
      <c r="AQ198" s="87" t="str">
        <f t="shared" ca="1" si="367"/>
        <v xml:space="preserve"> </v>
      </c>
      <c r="AR198" s="87" t="str">
        <f t="shared" ca="1" si="367"/>
        <v xml:space="preserve"> </v>
      </c>
      <c r="AS198" s="87" t="str">
        <f t="shared" ca="1" si="367"/>
        <v xml:space="preserve"> </v>
      </c>
      <c r="AT198" s="87" t="str">
        <f t="shared" ca="1" si="367"/>
        <v xml:space="preserve"> </v>
      </c>
      <c r="AU198" s="87" t="str">
        <f t="shared" si="367"/>
        <v>WD</v>
      </c>
      <c r="AV198" s="87" t="str">
        <f t="shared" si="367"/>
        <v>WD</v>
      </c>
      <c r="AW198" s="87" t="str">
        <f t="shared" ca="1" si="367"/>
        <v xml:space="preserve"> </v>
      </c>
      <c r="AX198" s="87" t="str">
        <f t="shared" ca="1" si="367"/>
        <v xml:space="preserve"> </v>
      </c>
      <c r="AY198" s="87" t="str">
        <f t="shared" ca="1" si="367"/>
        <v xml:space="preserve"> </v>
      </c>
      <c r="AZ198" s="87" t="str">
        <f t="shared" ca="1" si="367"/>
        <v xml:space="preserve"> </v>
      </c>
      <c r="BA198" s="87" t="str">
        <f t="shared" ca="1" si="367"/>
        <v xml:space="preserve"> </v>
      </c>
      <c r="BB198" s="87" t="str">
        <f t="shared" si="367"/>
        <v>WD</v>
      </c>
      <c r="BC198" s="87" t="str">
        <f t="shared" si="367"/>
        <v>WD</v>
      </c>
      <c r="BD198" s="87" t="str">
        <f t="shared" ca="1" si="367"/>
        <v xml:space="preserve"> </v>
      </c>
      <c r="BE198" s="87" t="str">
        <f t="shared" ca="1" si="367"/>
        <v xml:space="preserve"> </v>
      </c>
      <c r="BF198" s="87" t="str">
        <f t="shared" ca="1" si="367"/>
        <v xml:space="preserve"> </v>
      </c>
      <c r="BG198" s="87" t="str">
        <f t="shared" ca="1" si="367"/>
        <v xml:space="preserve"> </v>
      </c>
      <c r="BH198" s="87" t="str">
        <f t="shared" ca="1" si="367"/>
        <v xml:space="preserve"> </v>
      </c>
      <c r="BI198" s="87" t="str">
        <f t="shared" si="367"/>
        <v>WD</v>
      </c>
      <c r="BJ198" s="87" t="str">
        <f t="shared" si="367"/>
        <v>WD</v>
      </c>
      <c r="BK198" s="87" t="str">
        <f t="shared" ca="1" si="367"/>
        <v xml:space="preserve"> </v>
      </c>
      <c r="BL198" s="87" t="str">
        <f t="shared" ca="1" si="367"/>
        <v xml:space="preserve"> </v>
      </c>
      <c r="BM198" s="87" t="str">
        <f t="shared" ca="1" si="367"/>
        <v xml:space="preserve"> </v>
      </c>
      <c r="BN198" s="87" t="str">
        <f t="shared" ca="1" si="367"/>
        <v xml:space="preserve"> </v>
      </c>
      <c r="BO198" s="87" t="str">
        <f t="shared" ca="1" si="367"/>
        <v xml:space="preserve"> </v>
      </c>
      <c r="BP198" s="87" t="str">
        <f t="shared" si="367"/>
        <v>WD</v>
      </c>
      <c r="BQ198" s="87" t="str">
        <f t="shared" si="367"/>
        <v>WD</v>
      </c>
      <c r="BR198" s="87" t="str">
        <f t="shared" ca="1" si="367"/>
        <v xml:space="preserve"> </v>
      </c>
      <c r="BS198" s="87" t="str">
        <f t="shared" ca="1" si="367"/>
        <v xml:space="preserve"> </v>
      </c>
      <c r="BT198" s="87" t="str">
        <f t="shared" ca="1" si="367"/>
        <v xml:space="preserve"> </v>
      </c>
      <c r="BU198" s="87" t="str">
        <f t="shared" ref="BU198:CZ198" ca="1" si="368">IF($C$2=TRUE,IF($F$198="",IF(AND(OR($D$198&lt;=BU$8,$D$198&lt;BV$8),$E$198&gt;=BU$8),$H$198,IF(OR(WEEKDAY(BU$8)=1,WEEKDAY(BU$8)=7),"WD"," ")),IF(AND(OR($D$198&lt;=BU$8,$D$198&lt;BV$8),$F$198&gt;=BU$8),"C",IF(OR(WEEKDAY(BU$8)=1,WEEKDAY(BU$8)=7),"WD"," "))),IF(OR(WEEKDAY(BU$8)=1,WEEKDAY(BU$8)=7),"WD",IF($F$198="",IF(AND(OR($D$198&lt;=BU$8,$D$198&lt;BV$8),$E$198&gt;=BU$8),$H$198," "),IF(AND(OR($D$198&lt;=BU$8,$D$198&lt;BV$8),$F$198&gt;=BU$8),"C"," "))))</f>
        <v xml:space="preserve"> </v>
      </c>
      <c r="BV198" s="87" t="str">
        <f t="shared" ca="1" si="368"/>
        <v xml:space="preserve"> </v>
      </c>
      <c r="BW198" s="87" t="str">
        <f t="shared" si="368"/>
        <v>WD</v>
      </c>
      <c r="BX198" s="87" t="str">
        <f t="shared" si="368"/>
        <v>WD</v>
      </c>
      <c r="BY198" s="87" t="str">
        <f t="shared" ca="1" si="368"/>
        <v xml:space="preserve"> </v>
      </c>
      <c r="BZ198" s="87" t="str">
        <f t="shared" ca="1" si="368"/>
        <v xml:space="preserve"> </v>
      </c>
      <c r="CA198" s="87" t="str">
        <f t="shared" ca="1" si="368"/>
        <v xml:space="preserve"> </v>
      </c>
      <c r="CB198" s="87" t="str">
        <f t="shared" ca="1" si="368"/>
        <v xml:space="preserve"> </v>
      </c>
      <c r="CC198" s="87" t="str">
        <f t="shared" ca="1" si="368"/>
        <v xml:space="preserve"> </v>
      </c>
      <c r="CD198" s="87" t="str">
        <f t="shared" si="368"/>
        <v>WD</v>
      </c>
      <c r="CE198" s="87" t="str">
        <f t="shared" si="368"/>
        <v>WD</v>
      </c>
      <c r="CF198" s="87" t="str">
        <f t="shared" ca="1" si="368"/>
        <v xml:space="preserve"> </v>
      </c>
      <c r="CG198" s="87" t="str">
        <f t="shared" ca="1" si="368"/>
        <v xml:space="preserve"> </v>
      </c>
      <c r="CH198" s="87" t="str">
        <f t="shared" ca="1" si="368"/>
        <v xml:space="preserve"> </v>
      </c>
      <c r="CI198" s="87" t="str">
        <f t="shared" ca="1" si="368"/>
        <v xml:space="preserve"> </v>
      </c>
      <c r="CJ198" s="87" t="str">
        <f t="shared" ca="1" si="368"/>
        <v xml:space="preserve"> </v>
      </c>
      <c r="CK198" s="87" t="str">
        <f t="shared" si="368"/>
        <v>WD</v>
      </c>
      <c r="CL198" s="87" t="str">
        <f t="shared" si="368"/>
        <v>WD</v>
      </c>
      <c r="CM198" s="87" t="str">
        <f t="shared" ca="1" si="368"/>
        <v xml:space="preserve"> </v>
      </c>
      <c r="CN198" s="87" t="str">
        <f t="shared" ca="1" si="368"/>
        <v xml:space="preserve"> </v>
      </c>
      <c r="CO198" s="87" t="str">
        <f t="shared" ca="1" si="368"/>
        <v xml:space="preserve"> </v>
      </c>
      <c r="CP198" s="87" t="str">
        <f t="shared" ca="1" si="368"/>
        <v xml:space="preserve"> </v>
      </c>
      <c r="CQ198" s="87" t="str">
        <f t="shared" ca="1" si="368"/>
        <v xml:space="preserve"> </v>
      </c>
      <c r="CR198" s="87" t="str">
        <f t="shared" si="368"/>
        <v>WD</v>
      </c>
      <c r="CS198" s="87" t="str">
        <f t="shared" si="368"/>
        <v>WD</v>
      </c>
      <c r="CT198" s="87" t="str">
        <f t="shared" ca="1" si="368"/>
        <v xml:space="preserve"> </v>
      </c>
      <c r="CU198" s="87" t="str">
        <f t="shared" ca="1" si="368"/>
        <v xml:space="preserve"> </v>
      </c>
      <c r="CV198" s="87" t="str">
        <f t="shared" ca="1" si="368"/>
        <v xml:space="preserve"> </v>
      </c>
      <c r="CW198" s="87" t="str">
        <f t="shared" ca="1" si="368"/>
        <v xml:space="preserve"> </v>
      </c>
      <c r="CX198" s="87" t="str">
        <f t="shared" ca="1" si="368"/>
        <v xml:space="preserve"> </v>
      </c>
      <c r="CY198" s="87" t="str">
        <f t="shared" si="368"/>
        <v>WD</v>
      </c>
      <c r="CZ198" s="87" t="str">
        <f t="shared" si="368"/>
        <v>WD</v>
      </c>
      <c r="DA198" s="87" t="str">
        <f t="shared" ref="DA198:DZ198" ca="1" si="369">IF($C$2=TRUE,IF($F$198="",IF(AND(OR($D$198&lt;=DA$8,$D$198&lt;DB$8),$E$198&gt;=DA$8),$H$198,IF(OR(WEEKDAY(DA$8)=1,WEEKDAY(DA$8)=7),"WD"," ")),IF(AND(OR($D$198&lt;=DA$8,$D$198&lt;DB$8),$F$198&gt;=DA$8),"C",IF(OR(WEEKDAY(DA$8)=1,WEEKDAY(DA$8)=7),"WD"," "))),IF(OR(WEEKDAY(DA$8)=1,WEEKDAY(DA$8)=7),"WD",IF($F$198="",IF(AND(OR($D$198&lt;=DA$8,$D$198&lt;DB$8),$E$198&gt;=DA$8),$H$198," "),IF(AND(OR($D$198&lt;=DA$8,$D$198&lt;DB$8),$F$198&gt;=DA$8),"C"," "))))</f>
        <v xml:space="preserve"> </v>
      </c>
      <c r="DB198" s="87" t="str">
        <f t="shared" ca="1" si="369"/>
        <v xml:space="preserve"> </v>
      </c>
      <c r="DC198" s="87" t="str">
        <f t="shared" ca="1" si="369"/>
        <v xml:space="preserve"> </v>
      </c>
      <c r="DD198" s="87" t="str">
        <f t="shared" ca="1" si="369"/>
        <v xml:space="preserve"> </v>
      </c>
      <c r="DE198" s="87" t="str">
        <f t="shared" ca="1" si="369"/>
        <v xml:space="preserve"> </v>
      </c>
      <c r="DF198" s="87" t="str">
        <f t="shared" si="369"/>
        <v>WD</v>
      </c>
      <c r="DG198" s="87" t="str">
        <f t="shared" si="369"/>
        <v>WD</v>
      </c>
      <c r="DH198" s="87" t="str">
        <f t="shared" ca="1" si="369"/>
        <v xml:space="preserve"> </v>
      </c>
      <c r="DI198" s="87" t="str">
        <f t="shared" ca="1" si="369"/>
        <v xml:space="preserve"> </v>
      </c>
      <c r="DJ198" s="87" t="str">
        <f t="shared" ca="1" si="369"/>
        <v xml:space="preserve"> </v>
      </c>
      <c r="DK198" s="87" t="str">
        <f t="shared" ca="1" si="369"/>
        <v xml:space="preserve"> </v>
      </c>
      <c r="DL198" s="87" t="str">
        <f t="shared" ca="1" si="369"/>
        <v xml:space="preserve"> </v>
      </c>
      <c r="DM198" s="87" t="str">
        <f t="shared" si="369"/>
        <v>WD</v>
      </c>
      <c r="DN198" s="87" t="str">
        <f t="shared" si="369"/>
        <v>WD</v>
      </c>
      <c r="DO198" s="87" t="str">
        <f t="shared" ca="1" si="369"/>
        <v xml:space="preserve"> </v>
      </c>
      <c r="DP198" s="87" t="str">
        <f t="shared" ca="1" si="369"/>
        <v xml:space="preserve"> </v>
      </c>
      <c r="DQ198" s="87" t="str">
        <f t="shared" ca="1" si="369"/>
        <v xml:space="preserve"> </v>
      </c>
      <c r="DR198" s="87" t="str">
        <f t="shared" ca="1" si="369"/>
        <v xml:space="preserve"> </v>
      </c>
      <c r="DS198" s="87" t="str">
        <f t="shared" ca="1" si="369"/>
        <v xml:space="preserve"> </v>
      </c>
      <c r="DT198" s="87" t="str">
        <f t="shared" si="369"/>
        <v>WD</v>
      </c>
      <c r="DU198" s="87" t="str">
        <f t="shared" si="369"/>
        <v>WD</v>
      </c>
      <c r="DV198" s="87" t="str">
        <f t="shared" ca="1" si="369"/>
        <v xml:space="preserve"> </v>
      </c>
      <c r="DW198" s="87" t="str">
        <f t="shared" ca="1" si="369"/>
        <v xml:space="preserve"> </v>
      </c>
      <c r="DX198" s="87" t="str">
        <f t="shared" ca="1" si="369"/>
        <v xml:space="preserve"> </v>
      </c>
      <c r="DY198" s="87" t="str">
        <f t="shared" ca="1" si="369"/>
        <v xml:space="preserve"> </v>
      </c>
      <c r="DZ198" s="87" t="str">
        <f t="shared" ca="1" si="369"/>
        <v xml:space="preserve"> </v>
      </c>
    </row>
    <row r="199" spans="1:130" s="74" customFormat="1" ht="1.2" customHeight="1" x14ac:dyDescent="0.3">
      <c r="A199" s="96"/>
      <c r="B199" s="96"/>
      <c r="C199" s="96"/>
      <c r="D199" s="97"/>
      <c r="E199" s="97"/>
      <c r="F199" s="97"/>
      <c r="G199" s="98" t="str">
        <f ca="1">IF(AND(G198 = 100%, G200 = 100%), "100%", " ")</f>
        <v xml:space="preserve"> </v>
      </c>
      <c r="H199" s="82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</row>
    <row r="200" spans="1:130" x14ac:dyDescent="0.3">
      <c r="A200" s="96" t="str">
        <f ca="1">IF(OFFSET(Actions!B1,96,0)  = "","", OFFSET(Actions!B1,96,0) )</f>
        <v/>
      </c>
      <c r="B200" s="96" t="str">
        <f ca="1">IF(OFFSET(Actions!H$1,96,0) = "","", OFFSET(Actions!H$1,96,0))</f>
        <v/>
      </c>
      <c r="C200" s="96" t="str">
        <f ca="1">IF(OFFSET(Actions!C1,96,0)  = "","", OFFSET(Actions!C1,96,0) )</f>
        <v/>
      </c>
      <c r="D200" s="97" t="str">
        <f ca="1">IF(OFFSET(Actions!I$1,96,0) = 0/1/1900,"",IFERROR(DATEVALUE(MID(OFFSET(Actions!I$1,96,0), 5,8 )), OFFSET(Actions!I$1,96,0)))</f>
        <v/>
      </c>
      <c r="E200" s="97" t="str">
        <f ca="1">IF(OFFSET(Actions!J$1,96,0) = 0/1/1900,"",IFERROR(DATEVALUE(MID(OFFSET(Actions!J$1,96,0), 5,8 )), OFFSET(Actions!J$1,96,0)))</f>
        <v/>
      </c>
      <c r="F200" s="97" t="str">
        <f ca="1">IF(OFFSET(Actions!K$1,96,0) = 0/1/1900,"",IFERROR(DATEVALUE(MID(OFFSET(Actions!K$1,96,0), 5,8 )), OFFSET(Actions!K$1,96,0)))</f>
        <v/>
      </c>
      <c r="G200" s="98" t="str">
        <f ca="1">IF(OFFSET(Actions!G1,96,0)  = "","", OFFSET(Actions!G1,96,0) )</f>
        <v/>
      </c>
      <c r="H200" s="82" t="str">
        <f ca="1">IF(OFFSET(Actions!E1,96,0)  = "","", OFFSET(Actions!E1,96,0) )</f>
        <v/>
      </c>
      <c r="I200" s="87" t="str">
        <f t="shared" ref="I200:AN200" ca="1" si="370">IF($C$2=TRUE,IF($F$200="",IF(AND(OR($D$200&lt;=I$8,$D$200&lt;J$8),$E$200&gt;=I$8),$H$200,IF(OR(WEEKDAY(I$8)=1,WEEKDAY(I$8)=7),"WD"," ")),IF(AND(OR($D$200&lt;=I$8,$D$200&lt;J$8),$F$200&gt;=I$8),"C",IF(OR(WEEKDAY(I$8)=1,WEEKDAY(I$8)=7),"WD"," "))),IF(OR(WEEKDAY(I$8)=1,WEEKDAY(I$8)=7),"WD",IF($F$200="",IF(AND(OR($D$200&lt;=I$8,$D$200&lt;J$8),$E$200&gt;=I$8),$H$200," "),IF(AND(OR($D$200&lt;=I$8,$D$200&lt;J$8),$F$200&gt;=I$8),"C"," "))))</f>
        <v xml:space="preserve"> </v>
      </c>
      <c r="J200" s="87" t="str">
        <f t="shared" ca="1" si="370"/>
        <v xml:space="preserve"> </v>
      </c>
      <c r="K200" s="87" t="str">
        <f t="shared" ca="1" si="370"/>
        <v xml:space="preserve"> </v>
      </c>
      <c r="L200" s="87" t="str">
        <f t="shared" si="370"/>
        <v>WD</v>
      </c>
      <c r="M200" s="87" t="str">
        <f t="shared" si="370"/>
        <v>WD</v>
      </c>
      <c r="N200" s="87" t="str">
        <f t="shared" ca="1" si="370"/>
        <v xml:space="preserve"> </v>
      </c>
      <c r="O200" s="87" t="str">
        <f t="shared" ca="1" si="370"/>
        <v xml:space="preserve"> </v>
      </c>
      <c r="P200" s="87" t="str">
        <f t="shared" ca="1" si="370"/>
        <v xml:space="preserve"> </v>
      </c>
      <c r="Q200" s="87" t="str">
        <f t="shared" ca="1" si="370"/>
        <v xml:space="preserve"> </v>
      </c>
      <c r="R200" s="87" t="str">
        <f t="shared" ca="1" si="370"/>
        <v xml:space="preserve"> </v>
      </c>
      <c r="S200" s="87" t="str">
        <f t="shared" si="370"/>
        <v>WD</v>
      </c>
      <c r="T200" s="87" t="str">
        <f t="shared" si="370"/>
        <v>WD</v>
      </c>
      <c r="U200" s="87" t="str">
        <f t="shared" ca="1" si="370"/>
        <v xml:space="preserve"> </v>
      </c>
      <c r="V200" s="87" t="str">
        <f t="shared" ca="1" si="370"/>
        <v xml:space="preserve"> </v>
      </c>
      <c r="W200" s="87" t="str">
        <f t="shared" ca="1" si="370"/>
        <v xml:space="preserve"> </v>
      </c>
      <c r="X200" s="87" t="str">
        <f t="shared" ca="1" si="370"/>
        <v xml:space="preserve"> </v>
      </c>
      <c r="Y200" s="87" t="str">
        <f t="shared" ca="1" si="370"/>
        <v xml:space="preserve"> </v>
      </c>
      <c r="Z200" s="87" t="str">
        <f t="shared" si="370"/>
        <v>WD</v>
      </c>
      <c r="AA200" s="87" t="str">
        <f t="shared" si="370"/>
        <v>WD</v>
      </c>
      <c r="AB200" s="87" t="str">
        <f t="shared" ca="1" si="370"/>
        <v xml:space="preserve"> </v>
      </c>
      <c r="AC200" s="87" t="str">
        <f t="shared" ca="1" si="370"/>
        <v xml:space="preserve"> </v>
      </c>
      <c r="AD200" s="87" t="str">
        <f t="shared" ca="1" si="370"/>
        <v xml:space="preserve"> </v>
      </c>
      <c r="AE200" s="87" t="str">
        <f t="shared" ca="1" si="370"/>
        <v xml:space="preserve"> </v>
      </c>
      <c r="AF200" s="87" t="str">
        <f t="shared" ca="1" si="370"/>
        <v xml:space="preserve"> </v>
      </c>
      <c r="AG200" s="87" t="str">
        <f t="shared" si="370"/>
        <v>WD</v>
      </c>
      <c r="AH200" s="87" t="str">
        <f t="shared" si="370"/>
        <v>WD</v>
      </c>
      <c r="AI200" s="87" t="str">
        <f t="shared" ca="1" si="370"/>
        <v xml:space="preserve"> </v>
      </c>
      <c r="AJ200" s="87" t="str">
        <f t="shared" ca="1" si="370"/>
        <v xml:space="preserve"> </v>
      </c>
      <c r="AK200" s="87" t="str">
        <f t="shared" ca="1" si="370"/>
        <v xml:space="preserve"> </v>
      </c>
      <c r="AL200" s="87" t="str">
        <f t="shared" ca="1" si="370"/>
        <v xml:space="preserve"> </v>
      </c>
      <c r="AM200" s="87" t="str">
        <f t="shared" ca="1" si="370"/>
        <v xml:space="preserve"> </v>
      </c>
      <c r="AN200" s="87" t="str">
        <f t="shared" si="370"/>
        <v>WD</v>
      </c>
      <c r="AO200" s="87" t="str">
        <f t="shared" ref="AO200:BT200" si="371">IF($C$2=TRUE,IF($F$200="",IF(AND(OR($D$200&lt;=AO$8,$D$200&lt;AP$8),$E$200&gt;=AO$8),$H$200,IF(OR(WEEKDAY(AO$8)=1,WEEKDAY(AO$8)=7),"WD"," ")),IF(AND(OR($D$200&lt;=AO$8,$D$200&lt;AP$8),$F$200&gt;=AO$8),"C",IF(OR(WEEKDAY(AO$8)=1,WEEKDAY(AO$8)=7),"WD"," "))),IF(OR(WEEKDAY(AO$8)=1,WEEKDAY(AO$8)=7),"WD",IF($F$200="",IF(AND(OR($D$200&lt;=AO$8,$D$200&lt;AP$8),$E$200&gt;=AO$8),$H$200," "),IF(AND(OR($D$200&lt;=AO$8,$D$200&lt;AP$8),$F$200&gt;=AO$8),"C"," "))))</f>
        <v>WD</v>
      </c>
      <c r="AP200" s="87" t="str">
        <f t="shared" ca="1" si="371"/>
        <v xml:space="preserve"> </v>
      </c>
      <c r="AQ200" s="87" t="str">
        <f t="shared" ca="1" si="371"/>
        <v xml:space="preserve"> </v>
      </c>
      <c r="AR200" s="87" t="str">
        <f t="shared" ca="1" si="371"/>
        <v xml:space="preserve"> </v>
      </c>
      <c r="AS200" s="87" t="str">
        <f t="shared" ca="1" si="371"/>
        <v xml:space="preserve"> </v>
      </c>
      <c r="AT200" s="87" t="str">
        <f t="shared" ca="1" si="371"/>
        <v xml:space="preserve"> </v>
      </c>
      <c r="AU200" s="87" t="str">
        <f t="shared" si="371"/>
        <v>WD</v>
      </c>
      <c r="AV200" s="87" t="str">
        <f t="shared" si="371"/>
        <v>WD</v>
      </c>
      <c r="AW200" s="87" t="str">
        <f t="shared" ca="1" si="371"/>
        <v xml:space="preserve"> </v>
      </c>
      <c r="AX200" s="87" t="str">
        <f t="shared" ca="1" si="371"/>
        <v xml:space="preserve"> </v>
      </c>
      <c r="AY200" s="87" t="str">
        <f t="shared" ca="1" si="371"/>
        <v xml:space="preserve"> </v>
      </c>
      <c r="AZ200" s="87" t="str">
        <f t="shared" ca="1" si="371"/>
        <v xml:space="preserve"> </v>
      </c>
      <c r="BA200" s="87" t="str">
        <f t="shared" ca="1" si="371"/>
        <v xml:space="preserve"> </v>
      </c>
      <c r="BB200" s="87" t="str">
        <f t="shared" si="371"/>
        <v>WD</v>
      </c>
      <c r="BC200" s="87" t="str">
        <f t="shared" si="371"/>
        <v>WD</v>
      </c>
      <c r="BD200" s="87" t="str">
        <f t="shared" ca="1" si="371"/>
        <v xml:space="preserve"> </v>
      </c>
      <c r="BE200" s="87" t="str">
        <f t="shared" ca="1" si="371"/>
        <v xml:space="preserve"> </v>
      </c>
      <c r="BF200" s="87" t="str">
        <f t="shared" ca="1" si="371"/>
        <v xml:space="preserve"> </v>
      </c>
      <c r="BG200" s="87" t="str">
        <f t="shared" ca="1" si="371"/>
        <v xml:space="preserve"> </v>
      </c>
      <c r="BH200" s="87" t="str">
        <f t="shared" ca="1" si="371"/>
        <v xml:space="preserve"> </v>
      </c>
      <c r="BI200" s="87" t="str">
        <f t="shared" si="371"/>
        <v>WD</v>
      </c>
      <c r="BJ200" s="87" t="str">
        <f t="shared" si="371"/>
        <v>WD</v>
      </c>
      <c r="BK200" s="87" t="str">
        <f t="shared" ca="1" si="371"/>
        <v xml:space="preserve"> </v>
      </c>
      <c r="BL200" s="87" t="str">
        <f t="shared" ca="1" si="371"/>
        <v xml:space="preserve"> </v>
      </c>
      <c r="BM200" s="87" t="str">
        <f t="shared" ca="1" si="371"/>
        <v xml:space="preserve"> </v>
      </c>
      <c r="BN200" s="87" t="str">
        <f t="shared" ca="1" si="371"/>
        <v xml:space="preserve"> </v>
      </c>
      <c r="BO200" s="87" t="str">
        <f t="shared" ca="1" si="371"/>
        <v xml:space="preserve"> </v>
      </c>
      <c r="BP200" s="87" t="str">
        <f t="shared" si="371"/>
        <v>WD</v>
      </c>
      <c r="BQ200" s="87" t="str">
        <f t="shared" si="371"/>
        <v>WD</v>
      </c>
      <c r="BR200" s="87" t="str">
        <f t="shared" ca="1" si="371"/>
        <v xml:space="preserve"> </v>
      </c>
      <c r="BS200" s="87" t="str">
        <f t="shared" ca="1" si="371"/>
        <v xml:space="preserve"> </v>
      </c>
      <c r="BT200" s="87" t="str">
        <f t="shared" ca="1" si="371"/>
        <v xml:space="preserve"> </v>
      </c>
      <c r="BU200" s="87" t="str">
        <f t="shared" ref="BU200:CZ200" ca="1" si="372">IF($C$2=TRUE,IF($F$200="",IF(AND(OR($D$200&lt;=BU$8,$D$200&lt;BV$8),$E$200&gt;=BU$8),$H$200,IF(OR(WEEKDAY(BU$8)=1,WEEKDAY(BU$8)=7),"WD"," ")),IF(AND(OR($D$200&lt;=BU$8,$D$200&lt;BV$8),$F$200&gt;=BU$8),"C",IF(OR(WEEKDAY(BU$8)=1,WEEKDAY(BU$8)=7),"WD"," "))),IF(OR(WEEKDAY(BU$8)=1,WEEKDAY(BU$8)=7),"WD",IF($F$200="",IF(AND(OR($D$200&lt;=BU$8,$D$200&lt;BV$8),$E$200&gt;=BU$8),$H$200," "),IF(AND(OR($D$200&lt;=BU$8,$D$200&lt;BV$8),$F$200&gt;=BU$8),"C"," "))))</f>
        <v xml:space="preserve"> </v>
      </c>
      <c r="BV200" s="87" t="str">
        <f t="shared" ca="1" si="372"/>
        <v xml:space="preserve"> </v>
      </c>
      <c r="BW200" s="87" t="str">
        <f t="shared" si="372"/>
        <v>WD</v>
      </c>
      <c r="BX200" s="87" t="str">
        <f t="shared" si="372"/>
        <v>WD</v>
      </c>
      <c r="BY200" s="87" t="str">
        <f t="shared" ca="1" si="372"/>
        <v xml:space="preserve"> </v>
      </c>
      <c r="BZ200" s="87" t="str">
        <f t="shared" ca="1" si="372"/>
        <v xml:space="preserve"> </v>
      </c>
      <c r="CA200" s="87" t="str">
        <f t="shared" ca="1" si="372"/>
        <v xml:space="preserve"> </v>
      </c>
      <c r="CB200" s="87" t="str">
        <f t="shared" ca="1" si="372"/>
        <v xml:space="preserve"> </v>
      </c>
      <c r="CC200" s="87" t="str">
        <f t="shared" ca="1" si="372"/>
        <v xml:space="preserve"> </v>
      </c>
      <c r="CD200" s="87" t="str">
        <f t="shared" si="372"/>
        <v>WD</v>
      </c>
      <c r="CE200" s="87" t="str">
        <f t="shared" si="372"/>
        <v>WD</v>
      </c>
      <c r="CF200" s="87" t="str">
        <f t="shared" ca="1" si="372"/>
        <v xml:space="preserve"> </v>
      </c>
      <c r="CG200" s="87" t="str">
        <f t="shared" ca="1" si="372"/>
        <v xml:space="preserve"> </v>
      </c>
      <c r="CH200" s="87" t="str">
        <f t="shared" ca="1" si="372"/>
        <v xml:space="preserve"> </v>
      </c>
      <c r="CI200" s="87" t="str">
        <f t="shared" ca="1" si="372"/>
        <v xml:space="preserve"> </v>
      </c>
      <c r="CJ200" s="87" t="str">
        <f t="shared" ca="1" si="372"/>
        <v xml:space="preserve"> </v>
      </c>
      <c r="CK200" s="87" t="str">
        <f t="shared" si="372"/>
        <v>WD</v>
      </c>
      <c r="CL200" s="87" t="str">
        <f t="shared" si="372"/>
        <v>WD</v>
      </c>
      <c r="CM200" s="87" t="str">
        <f t="shared" ca="1" si="372"/>
        <v xml:space="preserve"> </v>
      </c>
      <c r="CN200" s="87" t="str">
        <f t="shared" ca="1" si="372"/>
        <v xml:space="preserve"> </v>
      </c>
      <c r="CO200" s="87" t="str">
        <f t="shared" ca="1" si="372"/>
        <v xml:space="preserve"> </v>
      </c>
      <c r="CP200" s="87" t="str">
        <f t="shared" ca="1" si="372"/>
        <v xml:space="preserve"> </v>
      </c>
      <c r="CQ200" s="87" t="str">
        <f t="shared" ca="1" si="372"/>
        <v xml:space="preserve"> </v>
      </c>
      <c r="CR200" s="87" t="str">
        <f t="shared" si="372"/>
        <v>WD</v>
      </c>
      <c r="CS200" s="87" t="str">
        <f t="shared" si="372"/>
        <v>WD</v>
      </c>
      <c r="CT200" s="87" t="str">
        <f t="shared" ca="1" si="372"/>
        <v xml:space="preserve"> </v>
      </c>
      <c r="CU200" s="87" t="str">
        <f t="shared" ca="1" si="372"/>
        <v xml:space="preserve"> </v>
      </c>
      <c r="CV200" s="87" t="str">
        <f t="shared" ca="1" si="372"/>
        <v xml:space="preserve"> </v>
      </c>
      <c r="CW200" s="87" t="str">
        <f t="shared" ca="1" si="372"/>
        <v xml:space="preserve"> </v>
      </c>
      <c r="CX200" s="87" t="str">
        <f t="shared" ca="1" si="372"/>
        <v xml:space="preserve"> </v>
      </c>
      <c r="CY200" s="87" t="str">
        <f t="shared" si="372"/>
        <v>WD</v>
      </c>
      <c r="CZ200" s="87" t="str">
        <f t="shared" si="372"/>
        <v>WD</v>
      </c>
      <c r="DA200" s="87" t="str">
        <f t="shared" ref="DA200:DZ200" ca="1" si="373">IF($C$2=TRUE,IF($F$200="",IF(AND(OR($D$200&lt;=DA$8,$D$200&lt;DB$8),$E$200&gt;=DA$8),$H$200,IF(OR(WEEKDAY(DA$8)=1,WEEKDAY(DA$8)=7),"WD"," ")),IF(AND(OR($D$200&lt;=DA$8,$D$200&lt;DB$8),$F$200&gt;=DA$8),"C",IF(OR(WEEKDAY(DA$8)=1,WEEKDAY(DA$8)=7),"WD"," "))),IF(OR(WEEKDAY(DA$8)=1,WEEKDAY(DA$8)=7),"WD",IF($F$200="",IF(AND(OR($D$200&lt;=DA$8,$D$200&lt;DB$8),$E$200&gt;=DA$8),$H$200," "),IF(AND(OR($D$200&lt;=DA$8,$D$200&lt;DB$8),$F$200&gt;=DA$8),"C"," "))))</f>
        <v xml:space="preserve"> </v>
      </c>
      <c r="DB200" s="87" t="str">
        <f t="shared" ca="1" si="373"/>
        <v xml:space="preserve"> </v>
      </c>
      <c r="DC200" s="87" t="str">
        <f t="shared" ca="1" si="373"/>
        <v xml:space="preserve"> </v>
      </c>
      <c r="DD200" s="87" t="str">
        <f t="shared" ca="1" si="373"/>
        <v xml:space="preserve"> </v>
      </c>
      <c r="DE200" s="87" t="str">
        <f t="shared" ca="1" si="373"/>
        <v xml:space="preserve"> </v>
      </c>
      <c r="DF200" s="87" t="str">
        <f t="shared" si="373"/>
        <v>WD</v>
      </c>
      <c r="DG200" s="87" t="str">
        <f t="shared" si="373"/>
        <v>WD</v>
      </c>
      <c r="DH200" s="87" t="str">
        <f t="shared" ca="1" si="373"/>
        <v xml:space="preserve"> </v>
      </c>
      <c r="DI200" s="87" t="str">
        <f t="shared" ca="1" si="373"/>
        <v xml:space="preserve"> </v>
      </c>
      <c r="DJ200" s="87" t="str">
        <f t="shared" ca="1" si="373"/>
        <v xml:space="preserve"> </v>
      </c>
      <c r="DK200" s="87" t="str">
        <f t="shared" ca="1" si="373"/>
        <v xml:space="preserve"> </v>
      </c>
      <c r="DL200" s="87" t="str">
        <f t="shared" ca="1" si="373"/>
        <v xml:space="preserve"> </v>
      </c>
      <c r="DM200" s="87" t="str">
        <f t="shared" si="373"/>
        <v>WD</v>
      </c>
      <c r="DN200" s="87" t="str">
        <f t="shared" si="373"/>
        <v>WD</v>
      </c>
      <c r="DO200" s="87" t="str">
        <f t="shared" ca="1" si="373"/>
        <v xml:space="preserve"> </v>
      </c>
      <c r="DP200" s="87" t="str">
        <f t="shared" ca="1" si="373"/>
        <v xml:space="preserve"> </v>
      </c>
      <c r="DQ200" s="87" t="str">
        <f t="shared" ca="1" si="373"/>
        <v xml:space="preserve"> </v>
      </c>
      <c r="DR200" s="87" t="str">
        <f t="shared" ca="1" si="373"/>
        <v xml:space="preserve"> </v>
      </c>
      <c r="DS200" s="87" t="str">
        <f t="shared" ca="1" si="373"/>
        <v xml:space="preserve"> </v>
      </c>
      <c r="DT200" s="87" t="str">
        <f t="shared" si="373"/>
        <v>WD</v>
      </c>
      <c r="DU200" s="87" t="str">
        <f t="shared" si="373"/>
        <v>WD</v>
      </c>
      <c r="DV200" s="87" t="str">
        <f t="shared" ca="1" si="373"/>
        <v xml:space="preserve"> </v>
      </c>
      <c r="DW200" s="87" t="str">
        <f t="shared" ca="1" si="373"/>
        <v xml:space="preserve"> </v>
      </c>
      <c r="DX200" s="87" t="str">
        <f t="shared" ca="1" si="373"/>
        <v xml:space="preserve"> </v>
      </c>
      <c r="DY200" s="87" t="str">
        <f t="shared" ca="1" si="373"/>
        <v xml:space="preserve"> </v>
      </c>
      <c r="DZ200" s="87" t="str">
        <f t="shared" ca="1" si="373"/>
        <v xml:space="preserve"> </v>
      </c>
    </row>
    <row r="201" spans="1:130" s="74" customFormat="1" ht="1.2" customHeight="1" x14ac:dyDescent="0.3">
      <c r="A201" s="96"/>
      <c r="B201" s="96"/>
      <c r="C201" s="96"/>
      <c r="D201" s="97"/>
      <c r="E201" s="97"/>
      <c r="F201" s="97"/>
      <c r="G201" s="98" t="str">
        <f ca="1">IF(AND(G200 = 100%, G202 = 100%), "100%", " ")</f>
        <v xml:space="preserve"> </v>
      </c>
      <c r="H201" s="82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  <c r="BX201" s="87"/>
      <c r="BY201" s="87"/>
      <c r="BZ201" s="87"/>
      <c r="CA201" s="87"/>
      <c r="CB201" s="87"/>
      <c r="CC201" s="87"/>
      <c r="CD201" s="87"/>
      <c r="CE201" s="87"/>
      <c r="CF201" s="87"/>
      <c r="CG201" s="87"/>
      <c r="CH201" s="87"/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  <c r="DH201" s="87"/>
      <c r="DI201" s="87"/>
      <c r="DJ201" s="87"/>
      <c r="DK201" s="87"/>
      <c r="DL201" s="87"/>
      <c r="DM201" s="87"/>
      <c r="DN201" s="87"/>
      <c r="DO201" s="87"/>
      <c r="DP201" s="87"/>
      <c r="DQ201" s="87"/>
      <c r="DR201" s="87"/>
      <c r="DS201" s="87"/>
      <c r="DT201" s="87"/>
      <c r="DU201" s="87"/>
      <c r="DV201" s="87"/>
      <c r="DW201" s="87"/>
      <c r="DX201" s="87"/>
      <c r="DY201" s="87"/>
      <c r="DZ201" s="87"/>
    </row>
    <row r="202" spans="1:130" x14ac:dyDescent="0.3">
      <c r="A202" s="96" t="str">
        <f ca="1">IF(OFFSET(Actions!B1,97,0)  = "","", OFFSET(Actions!B1,97,0) )</f>
        <v/>
      </c>
      <c r="B202" s="96" t="str">
        <f ca="1">IF(OFFSET(Actions!H$1,97,0) = "","", OFFSET(Actions!H$1,97,0))</f>
        <v/>
      </c>
      <c r="C202" s="96" t="str">
        <f ca="1">IF(OFFSET(Actions!C1,97,0)  = "","", OFFSET(Actions!C1,97,0) )</f>
        <v/>
      </c>
      <c r="D202" s="97" t="str">
        <f ca="1">IF(OFFSET(Actions!I$1,97,0) = 0/1/1900,"",IFERROR(DATEVALUE(MID(OFFSET(Actions!I$1,97,0), 5,8 )), OFFSET(Actions!I$1,97,0)))</f>
        <v/>
      </c>
      <c r="E202" s="97" t="str">
        <f ca="1">IF(OFFSET(Actions!J$1,97,0) = 0/1/1900,"",IFERROR(DATEVALUE(MID(OFFSET(Actions!J$1,97,0), 5,8 )), OFFSET(Actions!J$1,97,0)))</f>
        <v/>
      </c>
      <c r="F202" s="97" t="str">
        <f ca="1">IF(OFFSET(Actions!K$1,97,0) = 0/1/1900,"",IFERROR(DATEVALUE(MID(OFFSET(Actions!K$1,97,0), 5,8 )), OFFSET(Actions!K$1,97,0)))</f>
        <v/>
      </c>
      <c r="G202" s="98" t="str">
        <f ca="1">IF(OFFSET(Actions!G1,97,0)  = "","", OFFSET(Actions!G1,97,0) )</f>
        <v/>
      </c>
      <c r="H202" s="82" t="str">
        <f ca="1">IF(OFFSET(Actions!E1,97,0)  = "","", OFFSET(Actions!E1,97,0) )</f>
        <v/>
      </c>
      <c r="I202" s="87" t="str">
        <f t="shared" ref="I202:AN202" ca="1" si="374">IF($C$2=TRUE,IF($F$202="",IF(AND(OR($D$202&lt;=I$8,$D$202&lt;J$8),$E$202&gt;=I$8),$H$202,IF(OR(WEEKDAY(I$8)=1,WEEKDAY(I$8)=7),"WD"," ")),IF(AND(OR($D$202&lt;=I$8,$D$202&lt;J$8),$F$202&gt;=I$8),"C",IF(OR(WEEKDAY(I$8)=1,WEEKDAY(I$8)=7),"WD"," "))),IF(OR(WEEKDAY(I$8)=1,WEEKDAY(I$8)=7),"WD",IF($F$202="",IF(AND(OR($D$202&lt;=I$8,$D$202&lt;J$8),$E$202&gt;=I$8),$H$202," "),IF(AND(OR($D$202&lt;=I$8,$D$202&lt;J$8),$F$202&gt;=I$8),"C"," "))))</f>
        <v xml:space="preserve"> </v>
      </c>
      <c r="J202" s="87" t="str">
        <f t="shared" ca="1" si="374"/>
        <v xml:space="preserve"> </v>
      </c>
      <c r="K202" s="87" t="str">
        <f t="shared" ca="1" si="374"/>
        <v xml:space="preserve"> </v>
      </c>
      <c r="L202" s="87" t="str">
        <f t="shared" si="374"/>
        <v>WD</v>
      </c>
      <c r="M202" s="87" t="str">
        <f t="shared" si="374"/>
        <v>WD</v>
      </c>
      <c r="N202" s="87" t="str">
        <f t="shared" ca="1" si="374"/>
        <v xml:space="preserve"> </v>
      </c>
      <c r="O202" s="87" t="str">
        <f t="shared" ca="1" si="374"/>
        <v xml:space="preserve"> </v>
      </c>
      <c r="P202" s="87" t="str">
        <f t="shared" ca="1" si="374"/>
        <v xml:space="preserve"> </v>
      </c>
      <c r="Q202" s="87" t="str">
        <f t="shared" ca="1" si="374"/>
        <v xml:space="preserve"> </v>
      </c>
      <c r="R202" s="87" t="str">
        <f t="shared" ca="1" si="374"/>
        <v xml:space="preserve"> </v>
      </c>
      <c r="S202" s="87" t="str">
        <f t="shared" si="374"/>
        <v>WD</v>
      </c>
      <c r="T202" s="87" t="str">
        <f t="shared" si="374"/>
        <v>WD</v>
      </c>
      <c r="U202" s="87" t="str">
        <f t="shared" ca="1" si="374"/>
        <v xml:space="preserve"> </v>
      </c>
      <c r="V202" s="87" t="str">
        <f t="shared" ca="1" si="374"/>
        <v xml:space="preserve"> </v>
      </c>
      <c r="W202" s="87" t="str">
        <f t="shared" ca="1" si="374"/>
        <v xml:space="preserve"> </v>
      </c>
      <c r="X202" s="87" t="str">
        <f t="shared" ca="1" si="374"/>
        <v xml:space="preserve"> </v>
      </c>
      <c r="Y202" s="87" t="str">
        <f t="shared" ca="1" si="374"/>
        <v xml:space="preserve"> </v>
      </c>
      <c r="Z202" s="87" t="str">
        <f t="shared" si="374"/>
        <v>WD</v>
      </c>
      <c r="AA202" s="87" t="str">
        <f t="shared" si="374"/>
        <v>WD</v>
      </c>
      <c r="AB202" s="87" t="str">
        <f t="shared" ca="1" si="374"/>
        <v xml:space="preserve"> </v>
      </c>
      <c r="AC202" s="87" t="str">
        <f t="shared" ca="1" si="374"/>
        <v xml:space="preserve"> </v>
      </c>
      <c r="AD202" s="87" t="str">
        <f t="shared" ca="1" si="374"/>
        <v xml:space="preserve"> </v>
      </c>
      <c r="AE202" s="87" t="str">
        <f t="shared" ca="1" si="374"/>
        <v xml:space="preserve"> </v>
      </c>
      <c r="AF202" s="87" t="str">
        <f t="shared" ca="1" si="374"/>
        <v xml:space="preserve"> </v>
      </c>
      <c r="AG202" s="87" t="str">
        <f t="shared" si="374"/>
        <v>WD</v>
      </c>
      <c r="AH202" s="87" t="str">
        <f t="shared" si="374"/>
        <v>WD</v>
      </c>
      <c r="AI202" s="87" t="str">
        <f t="shared" ca="1" si="374"/>
        <v xml:space="preserve"> </v>
      </c>
      <c r="AJ202" s="87" t="str">
        <f t="shared" ca="1" si="374"/>
        <v xml:space="preserve"> </v>
      </c>
      <c r="AK202" s="87" t="str">
        <f t="shared" ca="1" si="374"/>
        <v xml:space="preserve"> </v>
      </c>
      <c r="AL202" s="87" t="str">
        <f t="shared" ca="1" si="374"/>
        <v xml:space="preserve"> </v>
      </c>
      <c r="AM202" s="87" t="str">
        <f t="shared" ca="1" si="374"/>
        <v xml:space="preserve"> </v>
      </c>
      <c r="AN202" s="87" t="str">
        <f t="shared" si="374"/>
        <v>WD</v>
      </c>
      <c r="AO202" s="87" t="str">
        <f t="shared" ref="AO202:BT202" si="375">IF($C$2=TRUE,IF($F$202="",IF(AND(OR($D$202&lt;=AO$8,$D$202&lt;AP$8),$E$202&gt;=AO$8),$H$202,IF(OR(WEEKDAY(AO$8)=1,WEEKDAY(AO$8)=7),"WD"," ")),IF(AND(OR($D$202&lt;=AO$8,$D$202&lt;AP$8),$F$202&gt;=AO$8),"C",IF(OR(WEEKDAY(AO$8)=1,WEEKDAY(AO$8)=7),"WD"," "))),IF(OR(WEEKDAY(AO$8)=1,WEEKDAY(AO$8)=7),"WD",IF($F$202="",IF(AND(OR($D$202&lt;=AO$8,$D$202&lt;AP$8),$E$202&gt;=AO$8),$H$202," "),IF(AND(OR($D$202&lt;=AO$8,$D$202&lt;AP$8),$F$202&gt;=AO$8),"C"," "))))</f>
        <v>WD</v>
      </c>
      <c r="AP202" s="87" t="str">
        <f t="shared" ca="1" si="375"/>
        <v xml:space="preserve"> </v>
      </c>
      <c r="AQ202" s="87" t="str">
        <f t="shared" ca="1" si="375"/>
        <v xml:space="preserve"> </v>
      </c>
      <c r="AR202" s="87" t="str">
        <f t="shared" ca="1" si="375"/>
        <v xml:space="preserve"> </v>
      </c>
      <c r="AS202" s="87" t="str">
        <f t="shared" ca="1" si="375"/>
        <v xml:space="preserve"> </v>
      </c>
      <c r="AT202" s="87" t="str">
        <f t="shared" ca="1" si="375"/>
        <v xml:space="preserve"> </v>
      </c>
      <c r="AU202" s="87" t="str">
        <f t="shared" si="375"/>
        <v>WD</v>
      </c>
      <c r="AV202" s="87" t="str">
        <f t="shared" si="375"/>
        <v>WD</v>
      </c>
      <c r="AW202" s="87" t="str">
        <f t="shared" ca="1" si="375"/>
        <v xml:space="preserve"> </v>
      </c>
      <c r="AX202" s="87" t="str">
        <f t="shared" ca="1" si="375"/>
        <v xml:space="preserve"> </v>
      </c>
      <c r="AY202" s="87" t="str">
        <f t="shared" ca="1" si="375"/>
        <v xml:space="preserve"> </v>
      </c>
      <c r="AZ202" s="87" t="str">
        <f t="shared" ca="1" si="375"/>
        <v xml:space="preserve"> </v>
      </c>
      <c r="BA202" s="87" t="str">
        <f t="shared" ca="1" si="375"/>
        <v xml:space="preserve"> </v>
      </c>
      <c r="BB202" s="87" t="str">
        <f t="shared" si="375"/>
        <v>WD</v>
      </c>
      <c r="BC202" s="87" t="str">
        <f t="shared" si="375"/>
        <v>WD</v>
      </c>
      <c r="BD202" s="87" t="str">
        <f t="shared" ca="1" si="375"/>
        <v xml:space="preserve"> </v>
      </c>
      <c r="BE202" s="87" t="str">
        <f t="shared" ca="1" si="375"/>
        <v xml:space="preserve"> </v>
      </c>
      <c r="BF202" s="87" t="str">
        <f t="shared" ca="1" si="375"/>
        <v xml:space="preserve"> </v>
      </c>
      <c r="BG202" s="87" t="str">
        <f t="shared" ca="1" si="375"/>
        <v xml:space="preserve"> </v>
      </c>
      <c r="BH202" s="87" t="str">
        <f t="shared" ca="1" si="375"/>
        <v xml:space="preserve"> </v>
      </c>
      <c r="BI202" s="87" t="str">
        <f t="shared" si="375"/>
        <v>WD</v>
      </c>
      <c r="BJ202" s="87" t="str">
        <f t="shared" si="375"/>
        <v>WD</v>
      </c>
      <c r="BK202" s="87" t="str">
        <f t="shared" ca="1" si="375"/>
        <v xml:space="preserve"> </v>
      </c>
      <c r="BL202" s="87" t="str">
        <f t="shared" ca="1" si="375"/>
        <v xml:space="preserve"> </v>
      </c>
      <c r="BM202" s="87" t="str">
        <f t="shared" ca="1" si="375"/>
        <v xml:space="preserve"> </v>
      </c>
      <c r="BN202" s="87" t="str">
        <f t="shared" ca="1" si="375"/>
        <v xml:space="preserve"> </v>
      </c>
      <c r="BO202" s="87" t="str">
        <f t="shared" ca="1" si="375"/>
        <v xml:space="preserve"> </v>
      </c>
      <c r="BP202" s="87" t="str">
        <f t="shared" si="375"/>
        <v>WD</v>
      </c>
      <c r="BQ202" s="87" t="str">
        <f t="shared" si="375"/>
        <v>WD</v>
      </c>
      <c r="BR202" s="87" t="str">
        <f t="shared" ca="1" si="375"/>
        <v xml:space="preserve"> </v>
      </c>
      <c r="BS202" s="87" t="str">
        <f t="shared" ca="1" si="375"/>
        <v xml:space="preserve"> </v>
      </c>
      <c r="BT202" s="87" t="str">
        <f t="shared" ca="1" si="375"/>
        <v xml:space="preserve"> </v>
      </c>
      <c r="BU202" s="87" t="str">
        <f t="shared" ref="BU202:CZ202" ca="1" si="376">IF($C$2=TRUE,IF($F$202="",IF(AND(OR($D$202&lt;=BU$8,$D$202&lt;BV$8),$E$202&gt;=BU$8),$H$202,IF(OR(WEEKDAY(BU$8)=1,WEEKDAY(BU$8)=7),"WD"," ")),IF(AND(OR($D$202&lt;=BU$8,$D$202&lt;BV$8),$F$202&gt;=BU$8),"C",IF(OR(WEEKDAY(BU$8)=1,WEEKDAY(BU$8)=7),"WD"," "))),IF(OR(WEEKDAY(BU$8)=1,WEEKDAY(BU$8)=7),"WD",IF($F$202="",IF(AND(OR($D$202&lt;=BU$8,$D$202&lt;BV$8),$E$202&gt;=BU$8),$H$202," "),IF(AND(OR($D$202&lt;=BU$8,$D$202&lt;BV$8),$F$202&gt;=BU$8),"C"," "))))</f>
        <v xml:space="preserve"> </v>
      </c>
      <c r="BV202" s="87" t="str">
        <f t="shared" ca="1" si="376"/>
        <v xml:space="preserve"> </v>
      </c>
      <c r="BW202" s="87" t="str">
        <f t="shared" si="376"/>
        <v>WD</v>
      </c>
      <c r="BX202" s="87" t="str">
        <f t="shared" si="376"/>
        <v>WD</v>
      </c>
      <c r="BY202" s="87" t="str">
        <f t="shared" ca="1" si="376"/>
        <v xml:space="preserve"> </v>
      </c>
      <c r="BZ202" s="87" t="str">
        <f t="shared" ca="1" si="376"/>
        <v xml:space="preserve"> </v>
      </c>
      <c r="CA202" s="87" t="str">
        <f t="shared" ca="1" si="376"/>
        <v xml:space="preserve"> </v>
      </c>
      <c r="CB202" s="87" t="str">
        <f t="shared" ca="1" si="376"/>
        <v xml:space="preserve"> </v>
      </c>
      <c r="CC202" s="87" t="str">
        <f t="shared" ca="1" si="376"/>
        <v xml:space="preserve"> </v>
      </c>
      <c r="CD202" s="87" t="str">
        <f t="shared" si="376"/>
        <v>WD</v>
      </c>
      <c r="CE202" s="87" t="str">
        <f t="shared" si="376"/>
        <v>WD</v>
      </c>
      <c r="CF202" s="87" t="str">
        <f t="shared" ca="1" si="376"/>
        <v xml:space="preserve"> </v>
      </c>
      <c r="CG202" s="87" t="str">
        <f t="shared" ca="1" si="376"/>
        <v xml:space="preserve"> </v>
      </c>
      <c r="CH202" s="87" t="str">
        <f t="shared" ca="1" si="376"/>
        <v xml:space="preserve"> </v>
      </c>
      <c r="CI202" s="87" t="str">
        <f t="shared" ca="1" si="376"/>
        <v xml:space="preserve"> </v>
      </c>
      <c r="CJ202" s="87" t="str">
        <f t="shared" ca="1" si="376"/>
        <v xml:space="preserve"> </v>
      </c>
      <c r="CK202" s="87" t="str">
        <f t="shared" si="376"/>
        <v>WD</v>
      </c>
      <c r="CL202" s="87" t="str">
        <f t="shared" si="376"/>
        <v>WD</v>
      </c>
      <c r="CM202" s="87" t="str">
        <f t="shared" ca="1" si="376"/>
        <v xml:space="preserve"> </v>
      </c>
      <c r="CN202" s="87" t="str">
        <f t="shared" ca="1" si="376"/>
        <v xml:space="preserve"> </v>
      </c>
      <c r="CO202" s="87" t="str">
        <f t="shared" ca="1" si="376"/>
        <v xml:space="preserve"> </v>
      </c>
      <c r="CP202" s="87" t="str">
        <f t="shared" ca="1" si="376"/>
        <v xml:space="preserve"> </v>
      </c>
      <c r="CQ202" s="87" t="str">
        <f t="shared" ca="1" si="376"/>
        <v xml:space="preserve"> </v>
      </c>
      <c r="CR202" s="87" t="str">
        <f t="shared" si="376"/>
        <v>WD</v>
      </c>
      <c r="CS202" s="87" t="str">
        <f t="shared" si="376"/>
        <v>WD</v>
      </c>
      <c r="CT202" s="87" t="str">
        <f t="shared" ca="1" si="376"/>
        <v xml:space="preserve"> </v>
      </c>
      <c r="CU202" s="87" t="str">
        <f t="shared" ca="1" si="376"/>
        <v xml:space="preserve"> </v>
      </c>
      <c r="CV202" s="87" t="str">
        <f t="shared" ca="1" si="376"/>
        <v xml:space="preserve"> </v>
      </c>
      <c r="CW202" s="87" t="str">
        <f t="shared" ca="1" si="376"/>
        <v xml:space="preserve"> </v>
      </c>
      <c r="CX202" s="87" t="str">
        <f t="shared" ca="1" si="376"/>
        <v xml:space="preserve"> </v>
      </c>
      <c r="CY202" s="87" t="str">
        <f t="shared" si="376"/>
        <v>WD</v>
      </c>
      <c r="CZ202" s="87" t="str">
        <f t="shared" si="376"/>
        <v>WD</v>
      </c>
      <c r="DA202" s="87" t="str">
        <f t="shared" ref="DA202:DZ202" ca="1" si="377">IF($C$2=TRUE,IF($F$202="",IF(AND(OR($D$202&lt;=DA$8,$D$202&lt;DB$8),$E$202&gt;=DA$8),$H$202,IF(OR(WEEKDAY(DA$8)=1,WEEKDAY(DA$8)=7),"WD"," ")),IF(AND(OR($D$202&lt;=DA$8,$D$202&lt;DB$8),$F$202&gt;=DA$8),"C",IF(OR(WEEKDAY(DA$8)=1,WEEKDAY(DA$8)=7),"WD"," "))),IF(OR(WEEKDAY(DA$8)=1,WEEKDAY(DA$8)=7),"WD",IF($F$202="",IF(AND(OR($D$202&lt;=DA$8,$D$202&lt;DB$8),$E$202&gt;=DA$8),$H$202," "),IF(AND(OR($D$202&lt;=DA$8,$D$202&lt;DB$8),$F$202&gt;=DA$8),"C"," "))))</f>
        <v xml:space="preserve"> </v>
      </c>
      <c r="DB202" s="87" t="str">
        <f t="shared" ca="1" si="377"/>
        <v xml:space="preserve"> </v>
      </c>
      <c r="DC202" s="87" t="str">
        <f t="shared" ca="1" si="377"/>
        <v xml:space="preserve"> </v>
      </c>
      <c r="DD202" s="87" t="str">
        <f t="shared" ca="1" si="377"/>
        <v xml:space="preserve"> </v>
      </c>
      <c r="DE202" s="87" t="str">
        <f t="shared" ca="1" si="377"/>
        <v xml:space="preserve"> </v>
      </c>
      <c r="DF202" s="87" t="str">
        <f t="shared" si="377"/>
        <v>WD</v>
      </c>
      <c r="DG202" s="87" t="str">
        <f t="shared" si="377"/>
        <v>WD</v>
      </c>
      <c r="DH202" s="87" t="str">
        <f t="shared" ca="1" si="377"/>
        <v xml:space="preserve"> </v>
      </c>
      <c r="DI202" s="87" t="str">
        <f t="shared" ca="1" si="377"/>
        <v xml:space="preserve"> </v>
      </c>
      <c r="DJ202" s="87" t="str">
        <f t="shared" ca="1" si="377"/>
        <v xml:space="preserve"> </v>
      </c>
      <c r="DK202" s="87" t="str">
        <f t="shared" ca="1" si="377"/>
        <v xml:space="preserve"> </v>
      </c>
      <c r="DL202" s="87" t="str">
        <f t="shared" ca="1" si="377"/>
        <v xml:space="preserve"> </v>
      </c>
      <c r="DM202" s="87" t="str">
        <f t="shared" si="377"/>
        <v>WD</v>
      </c>
      <c r="DN202" s="87" t="str">
        <f t="shared" si="377"/>
        <v>WD</v>
      </c>
      <c r="DO202" s="87" t="str">
        <f t="shared" ca="1" si="377"/>
        <v xml:space="preserve"> </v>
      </c>
      <c r="DP202" s="87" t="str">
        <f t="shared" ca="1" si="377"/>
        <v xml:space="preserve"> </v>
      </c>
      <c r="DQ202" s="87" t="str">
        <f t="shared" ca="1" si="377"/>
        <v xml:space="preserve"> </v>
      </c>
      <c r="DR202" s="87" t="str">
        <f t="shared" ca="1" si="377"/>
        <v xml:space="preserve"> </v>
      </c>
      <c r="DS202" s="87" t="str">
        <f t="shared" ca="1" si="377"/>
        <v xml:space="preserve"> </v>
      </c>
      <c r="DT202" s="87" t="str">
        <f t="shared" si="377"/>
        <v>WD</v>
      </c>
      <c r="DU202" s="87" t="str">
        <f t="shared" si="377"/>
        <v>WD</v>
      </c>
      <c r="DV202" s="87" t="str">
        <f t="shared" ca="1" si="377"/>
        <v xml:space="preserve"> </v>
      </c>
      <c r="DW202" s="87" t="str">
        <f t="shared" ca="1" si="377"/>
        <v xml:space="preserve"> </v>
      </c>
      <c r="DX202" s="87" t="str">
        <f t="shared" ca="1" si="377"/>
        <v xml:space="preserve"> </v>
      </c>
      <c r="DY202" s="87" t="str">
        <f t="shared" ca="1" si="377"/>
        <v xml:space="preserve"> </v>
      </c>
      <c r="DZ202" s="87" t="str">
        <f t="shared" ca="1" si="377"/>
        <v xml:space="preserve"> </v>
      </c>
    </row>
    <row r="203" spans="1:130" s="74" customFormat="1" ht="1.2" customHeight="1" x14ac:dyDescent="0.3">
      <c r="A203" s="96"/>
      <c r="B203" s="96"/>
      <c r="C203" s="96"/>
      <c r="D203" s="97"/>
      <c r="E203" s="97"/>
      <c r="F203" s="97"/>
      <c r="G203" s="98" t="str">
        <f ca="1">IF(AND(G202 = 100%, G204 = 100%), "100%", " ")</f>
        <v xml:space="preserve"> </v>
      </c>
      <c r="H203" s="82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DR203" s="87"/>
      <c r="DS203" s="87"/>
      <c r="DT203" s="87"/>
      <c r="DU203" s="87"/>
      <c r="DV203" s="87"/>
      <c r="DW203" s="87"/>
      <c r="DX203" s="87"/>
      <c r="DY203" s="87"/>
      <c r="DZ203" s="87"/>
    </row>
    <row r="204" spans="1:130" x14ac:dyDescent="0.3">
      <c r="A204" s="96" t="str">
        <f ca="1">IF(OFFSET(Actions!B1,98,0)  = "","", OFFSET(Actions!B1,98,0) )</f>
        <v/>
      </c>
      <c r="B204" s="96" t="str">
        <f ca="1">IF(OFFSET(Actions!H$1,98,0) = "","", OFFSET(Actions!H$1,98,0))</f>
        <v/>
      </c>
      <c r="C204" s="96" t="str">
        <f ca="1">IF(OFFSET(Actions!C1,98,0)  = "","", OFFSET(Actions!C1,98,0) )</f>
        <v/>
      </c>
      <c r="D204" s="97" t="str">
        <f ca="1">IF(OFFSET(Actions!I$1,98,0) = 0/1/1900,"",IFERROR(DATEVALUE(MID(OFFSET(Actions!I$1,98,0), 5,8 )), OFFSET(Actions!I$1,98,0)))</f>
        <v/>
      </c>
      <c r="E204" s="97" t="str">
        <f ca="1">IF(OFFSET(Actions!J$1,98,0) = 0/1/1900,"",IFERROR(DATEVALUE(MID(OFFSET(Actions!J$1,98,0), 5,8 )), OFFSET(Actions!J$1,98,0)))</f>
        <v/>
      </c>
      <c r="F204" s="97" t="str">
        <f ca="1">IF(OFFSET(Actions!K$1,98,0) = 0/1/1900,"",IFERROR(DATEVALUE(MID(OFFSET(Actions!K$1,98,0), 5,8 )), OFFSET(Actions!K$1,98,0)))</f>
        <v/>
      </c>
      <c r="G204" s="98" t="str">
        <f ca="1">IF(OFFSET(Actions!G1,98,0)  = "","", OFFSET(Actions!G1,98,0) )</f>
        <v/>
      </c>
      <c r="H204" s="82" t="str">
        <f ca="1">IF(OFFSET(Actions!E1,98,0)  = "","", OFFSET(Actions!E1,98,0) )</f>
        <v/>
      </c>
      <c r="I204" s="87" t="str">
        <f t="shared" ref="I204:AN204" ca="1" si="378">IF($C$2=TRUE,IF($F$204="",IF(AND(OR($D$204&lt;=I$8,$D$204&lt;J$8),$E$204&gt;=I$8),$H$204,IF(OR(WEEKDAY(I$8)=1,WEEKDAY(I$8)=7),"WD"," ")),IF(AND(OR($D$204&lt;=I$8,$D$204&lt;J$8),$F$204&gt;=I$8),"C",IF(OR(WEEKDAY(I$8)=1,WEEKDAY(I$8)=7),"WD"," "))),IF(OR(WEEKDAY(I$8)=1,WEEKDAY(I$8)=7),"WD",IF($F$204="",IF(AND(OR($D$204&lt;=I$8,$D$204&lt;J$8),$E$204&gt;=I$8),$H$204," "),IF(AND(OR($D$204&lt;=I$8,$D$204&lt;J$8),$F$204&gt;=I$8),"C"," "))))</f>
        <v xml:space="preserve"> </v>
      </c>
      <c r="J204" s="87" t="str">
        <f t="shared" ca="1" si="378"/>
        <v xml:space="preserve"> </v>
      </c>
      <c r="K204" s="87" t="str">
        <f t="shared" ca="1" si="378"/>
        <v xml:space="preserve"> </v>
      </c>
      <c r="L204" s="87" t="str">
        <f t="shared" si="378"/>
        <v>WD</v>
      </c>
      <c r="M204" s="87" t="str">
        <f t="shared" si="378"/>
        <v>WD</v>
      </c>
      <c r="N204" s="87" t="str">
        <f t="shared" ca="1" si="378"/>
        <v xml:space="preserve"> </v>
      </c>
      <c r="O204" s="87" t="str">
        <f t="shared" ca="1" si="378"/>
        <v xml:space="preserve"> </v>
      </c>
      <c r="P204" s="87" t="str">
        <f t="shared" ca="1" si="378"/>
        <v xml:space="preserve"> </v>
      </c>
      <c r="Q204" s="87" t="str">
        <f t="shared" ca="1" si="378"/>
        <v xml:space="preserve"> </v>
      </c>
      <c r="R204" s="87" t="str">
        <f t="shared" ca="1" si="378"/>
        <v xml:space="preserve"> </v>
      </c>
      <c r="S204" s="87" t="str">
        <f t="shared" si="378"/>
        <v>WD</v>
      </c>
      <c r="T204" s="87" t="str">
        <f t="shared" si="378"/>
        <v>WD</v>
      </c>
      <c r="U204" s="87" t="str">
        <f t="shared" ca="1" si="378"/>
        <v xml:space="preserve"> </v>
      </c>
      <c r="V204" s="87" t="str">
        <f t="shared" ca="1" si="378"/>
        <v xml:space="preserve"> </v>
      </c>
      <c r="W204" s="87" t="str">
        <f t="shared" ca="1" si="378"/>
        <v xml:space="preserve"> </v>
      </c>
      <c r="X204" s="87" t="str">
        <f t="shared" ca="1" si="378"/>
        <v xml:space="preserve"> </v>
      </c>
      <c r="Y204" s="87" t="str">
        <f t="shared" ca="1" si="378"/>
        <v xml:space="preserve"> </v>
      </c>
      <c r="Z204" s="87" t="str">
        <f t="shared" si="378"/>
        <v>WD</v>
      </c>
      <c r="AA204" s="87" t="str">
        <f t="shared" si="378"/>
        <v>WD</v>
      </c>
      <c r="AB204" s="87" t="str">
        <f t="shared" ca="1" si="378"/>
        <v xml:space="preserve"> </v>
      </c>
      <c r="AC204" s="87" t="str">
        <f t="shared" ca="1" si="378"/>
        <v xml:space="preserve"> </v>
      </c>
      <c r="AD204" s="87" t="str">
        <f t="shared" ca="1" si="378"/>
        <v xml:space="preserve"> </v>
      </c>
      <c r="AE204" s="87" t="str">
        <f t="shared" ca="1" si="378"/>
        <v xml:space="preserve"> </v>
      </c>
      <c r="AF204" s="87" t="str">
        <f t="shared" ca="1" si="378"/>
        <v xml:space="preserve"> </v>
      </c>
      <c r="AG204" s="87" t="str">
        <f t="shared" si="378"/>
        <v>WD</v>
      </c>
      <c r="AH204" s="87" t="str">
        <f t="shared" si="378"/>
        <v>WD</v>
      </c>
      <c r="AI204" s="87" t="str">
        <f t="shared" ca="1" si="378"/>
        <v xml:space="preserve"> </v>
      </c>
      <c r="AJ204" s="87" t="str">
        <f t="shared" ca="1" si="378"/>
        <v xml:space="preserve"> </v>
      </c>
      <c r="AK204" s="87" t="str">
        <f t="shared" ca="1" si="378"/>
        <v xml:space="preserve"> </v>
      </c>
      <c r="AL204" s="87" t="str">
        <f t="shared" ca="1" si="378"/>
        <v xml:space="preserve"> </v>
      </c>
      <c r="AM204" s="87" t="str">
        <f t="shared" ca="1" si="378"/>
        <v xml:space="preserve"> </v>
      </c>
      <c r="AN204" s="87" t="str">
        <f t="shared" si="378"/>
        <v>WD</v>
      </c>
      <c r="AO204" s="87" t="str">
        <f t="shared" ref="AO204:BT204" si="379">IF($C$2=TRUE,IF($F$204="",IF(AND(OR($D$204&lt;=AO$8,$D$204&lt;AP$8),$E$204&gt;=AO$8),$H$204,IF(OR(WEEKDAY(AO$8)=1,WEEKDAY(AO$8)=7),"WD"," ")),IF(AND(OR($D$204&lt;=AO$8,$D$204&lt;AP$8),$F$204&gt;=AO$8),"C",IF(OR(WEEKDAY(AO$8)=1,WEEKDAY(AO$8)=7),"WD"," "))),IF(OR(WEEKDAY(AO$8)=1,WEEKDAY(AO$8)=7),"WD",IF($F$204="",IF(AND(OR($D$204&lt;=AO$8,$D$204&lt;AP$8),$E$204&gt;=AO$8),$H$204," "),IF(AND(OR($D$204&lt;=AO$8,$D$204&lt;AP$8),$F$204&gt;=AO$8),"C"," "))))</f>
        <v>WD</v>
      </c>
      <c r="AP204" s="87" t="str">
        <f t="shared" ca="1" si="379"/>
        <v xml:space="preserve"> </v>
      </c>
      <c r="AQ204" s="87" t="str">
        <f t="shared" ca="1" si="379"/>
        <v xml:space="preserve"> </v>
      </c>
      <c r="AR204" s="87" t="str">
        <f t="shared" ca="1" si="379"/>
        <v xml:space="preserve"> </v>
      </c>
      <c r="AS204" s="87" t="str">
        <f t="shared" ca="1" si="379"/>
        <v xml:space="preserve"> </v>
      </c>
      <c r="AT204" s="87" t="str">
        <f t="shared" ca="1" si="379"/>
        <v xml:space="preserve"> </v>
      </c>
      <c r="AU204" s="87" t="str">
        <f t="shared" si="379"/>
        <v>WD</v>
      </c>
      <c r="AV204" s="87" t="str">
        <f t="shared" si="379"/>
        <v>WD</v>
      </c>
      <c r="AW204" s="87" t="str">
        <f t="shared" ca="1" si="379"/>
        <v xml:space="preserve"> </v>
      </c>
      <c r="AX204" s="87" t="str">
        <f t="shared" ca="1" si="379"/>
        <v xml:space="preserve"> </v>
      </c>
      <c r="AY204" s="87" t="str">
        <f t="shared" ca="1" si="379"/>
        <v xml:space="preserve"> </v>
      </c>
      <c r="AZ204" s="87" t="str">
        <f t="shared" ca="1" si="379"/>
        <v xml:space="preserve"> </v>
      </c>
      <c r="BA204" s="87" t="str">
        <f t="shared" ca="1" si="379"/>
        <v xml:space="preserve"> </v>
      </c>
      <c r="BB204" s="87" t="str">
        <f t="shared" si="379"/>
        <v>WD</v>
      </c>
      <c r="BC204" s="87" t="str">
        <f t="shared" si="379"/>
        <v>WD</v>
      </c>
      <c r="BD204" s="87" t="str">
        <f t="shared" ca="1" si="379"/>
        <v xml:space="preserve"> </v>
      </c>
      <c r="BE204" s="87" t="str">
        <f t="shared" ca="1" si="379"/>
        <v xml:space="preserve"> </v>
      </c>
      <c r="BF204" s="87" t="str">
        <f t="shared" ca="1" si="379"/>
        <v xml:space="preserve"> </v>
      </c>
      <c r="BG204" s="87" t="str">
        <f t="shared" ca="1" si="379"/>
        <v xml:space="preserve"> </v>
      </c>
      <c r="BH204" s="87" t="str">
        <f t="shared" ca="1" si="379"/>
        <v xml:space="preserve"> </v>
      </c>
      <c r="BI204" s="87" t="str">
        <f t="shared" si="379"/>
        <v>WD</v>
      </c>
      <c r="BJ204" s="87" t="str">
        <f t="shared" si="379"/>
        <v>WD</v>
      </c>
      <c r="BK204" s="87" t="str">
        <f t="shared" ca="1" si="379"/>
        <v xml:space="preserve"> </v>
      </c>
      <c r="BL204" s="87" t="str">
        <f t="shared" ca="1" si="379"/>
        <v xml:space="preserve"> </v>
      </c>
      <c r="BM204" s="87" t="str">
        <f t="shared" ca="1" si="379"/>
        <v xml:space="preserve"> </v>
      </c>
      <c r="BN204" s="87" t="str">
        <f t="shared" ca="1" si="379"/>
        <v xml:space="preserve"> </v>
      </c>
      <c r="BO204" s="87" t="str">
        <f t="shared" ca="1" si="379"/>
        <v xml:space="preserve"> </v>
      </c>
      <c r="BP204" s="87" t="str">
        <f t="shared" si="379"/>
        <v>WD</v>
      </c>
      <c r="BQ204" s="87" t="str">
        <f t="shared" si="379"/>
        <v>WD</v>
      </c>
      <c r="BR204" s="87" t="str">
        <f t="shared" ca="1" si="379"/>
        <v xml:space="preserve"> </v>
      </c>
      <c r="BS204" s="87" t="str">
        <f t="shared" ca="1" si="379"/>
        <v xml:space="preserve"> </v>
      </c>
      <c r="BT204" s="87" t="str">
        <f t="shared" ca="1" si="379"/>
        <v xml:space="preserve"> </v>
      </c>
      <c r="BU204" s="87" t="str">
        <f t="shared" ref="BU204:CZ204" ca="1" si="380">IF($C$2=TRUE,IF($F$204="",IF(AND(OR($D$204&lt;=BU$8,$D$204&lt;BV$8),$E$204&gt;=BU$8),$H$204,IF(OR(WEEKDAY(BU$8)=1,WEEKDAY(BU$8)=7),"WD"," ")),IF(AND(OR($D$204&lt;=BU$8,$D$204&lt;BV$8),$F$204&gt;=BU$8),"C",IF(OR(WEEKDAY(BU$8)=1,WEEKDAY(BU$8)=7),"WD"," "))),IF(OR(WEEKDAY(BU$8)=1,WEEKDAY(BU$8)=7),"WD",IF($F$204="",IF(AND(OR($D$204&lt;=BU$8,$D$204&lt;BV$8),$E$204&gt;=BU$8),$H$204," "),IF(AND(OR($D$204&lt;=BU$8,$D$204&lt;BV$8),$F$204&gt;=BU$8),"C"," "))))</f>
        <v xml:space="preserve"> </v>
      </c>
      <c r="BV204" s="87" t="str">
        <f t="shared" ca="1" si="380"/>
        <v xml:space="preserve"> </v>
      </c>
      <c r="BW204" s="87" t="str">
        <f t="shared" si="380"/>
        <v>WD</v>
      </c>
      <c r="BX204" s="87" t="str">
        <f t="shared" si="380"/>
        <v>WD</v>
      </c>
      <c r="BY204" s="87" t="str">
        <f t="shared" ca="1" si="380"/>
        <v xml:space="preserve"> </v>
      </c>
      <c r="BZ204" s="87" t="str">
        <f t="shared" ca="1" si="380"/>
        <v xml:space="preserve"> </v>
      </c>
      <c r="CA204" s="87" t="str">
        <f t="shared" ca="1" si="380"/>
        <v xml:space="preserve"> </v>
      </c>
      <c r="CB204" s="87" t="str">
        <f t="shared" ca="1" si="380"/>
        <v xml:space="preserve"> </v>
      </c>
      <c r="CC204" s="87" t="str">
        <f t="shared" ca="1" si="380"/>
        <v xml:space="preserve"> </v>
      </c>
      <c r="CD204" s="87" t="str">
        <f t="shared" si="380"/>
        <v>WD</v>
      </c>
      <c r="CE204" s="87" t="str">
        <f t="shared" si="380"/>
        <v>WD</v>
      </c>
      <c r="CF204" s="87" t="str">
        <f t="shared" ca="1" si="380"/>
        <v xml:space="preserve"> </v>
      </c>
      <c r="CG204" s="87" t="str">
        <f t="shared" ca="1" si="380"/>
        <v xml:space="preserve"> </v>
      </c>
      <c r="CH204" s="87" t="str">
        <f t="shared" ca="1" si="380"/>
        <v xml:space="preserve"> </v>
      </c>
      <c r="CI204" s="87" t="str">
        <f t="shared" ca="1" si="380"/>
        <v xml:space="preserve"> </v>
      </c>
      <c r="CJ204" s="87" t="str">
        <f t="shared" ca="1" si="380"/>
        <v xml:space="preserve"> </v>
      </c>
      <c r="CK204" s="87" t="str">
        <f t="shared" si="380"/>
        <v>WD</v>
      </c>
      <c r="CL204" s="87" t="str">
        <f t="shared" si="380"/>
        <v>WD</v>
      </c>
      <c r="CM204" s="87" t="str">
        <f t="shared" ca="1" si="380"/>
        <v xml:space="preserve"> </v>
      </c>
      <c r="CN204" s="87" t="str">
        <f t="shared" ca="1" si="380"/>
        <v xml:space="preserve"> </v>
      </c>
      <c r="CO204" s="87" t="str">
        <f t="shared" ca="1" si="380"/>
        <v xml:space="preserve"> </v>
      </c>
      <c r="CP204" s="87" t="str">
        <f t="shared" ca="1" si="380"/>
        <v xml:space="preserve"> </v>
      </c>
      <c r="CQ204" s="87" t="str">
        <f t="shared" ca="1" si="380"/>
        <v xml:space="preserve"> </v>
      </c>
      <c r="CR204" s="87" t="str">
        <f t="shared" si="380"/>
        <v>WD</v>
      </c>
      <c r="CS204" s="87" t="str">
        <f t="shared" si="380"/>
        <v>WD</v>
      </c>
      <c r="CT204" s="87" t="str">
        <f t="shared" ca="1" si="380"/>
        <v xml:space="preserve"> </v>
      </c>
      <c r="CU204" s="87" t="str">
        <f t="shared" ca="1" si="380"/>
        <v xml:space="preserve"> </v>
      </c>
      <c r="CV204" s="87" t="str">
        <f t="shared" ca="1" si="380"/>
        <v xml:space="preserve"> </v>
      </c>
      <c r="CW204" s="87" t="str">
        <f t="shared" ca="1" si="380"/>
        <v xml:space="preserve"> </v>
      </c>
      <c r="CX204" s="87" t="str">
        <f t="shared" ca="1" si="380"/>
        <v xml:space="preserve"> </v>
      </c>
      <c r="CY204" s="87" t="str">
        <f t="shared" si="380"/>
        <v>WD</v>
      </c>
      <c r="CZ204" s="87" t="str">
        <f t="shared" si="380"/>
        <v>WD</v>
      </c>
      <c r="DA204" s="87" t="str">
        <f t="shared" ref="DA204:DZ204" ca="1" si="381">IF($C$2=TRUE,IF($F$204="",IF(AND(OR($D$204&lt;=DA$8,$D$204&lt;DB$8),$E$204&gt;=DA$8),$H$204,IF(OR(WEEKDAY(DA$8)=1,WEEKDAY(DA$8)=7),"WD"," ")),IF(AND(OR($D$204&lt;=DA$8,$D$204&lt;DB$8),$F$204&gt;=DA$8),"C",IF(OR(WEEKDAY(DA$8)=1,WEEKDAY(DA$8)=7),"WD"," "))),IF(OR(WEEKDAY(DA$8)=1,WEEKDAY(DA$8)=7),"WD",IF($F$204="",IF(AND(OR($D$204&lt;=DA$8,$D$204&lt;DB$8),$E$204&gt;=DA$8),$H$204," "),IF(AND(OR($D$204&lt;=DA$8,$D$204&lt;DB$8),$F$204&gt;=DA$8),"C"," "))))</f>
        <v xml:space="preserve"> </v>
      </c>
      <c r="DB204" s="87" t="str">
        <f t="shared" ca="1" si="381"/>
        <v xml:space="preserve"> </v>
      </c>
      <c r="DC204" s="87" t="str">
        <f t="shared" ca="1" si="381"/>
        <v xml:space="preserve"> </v>
      </c>
      <c r="DD204" s="87" t="str">
        <f t="shared" ca="1" si="381"/>
        <v xml:space="preserve"> </v>
      </c>
      <c r="DE204" s="87" t="str">
        <f t="shared" ca="1" si="381"/>
        <v xml:space="preserve"> </v>
      </c>
      <c r="DF204" s="87" t="str">
        <f t="shared" si="381"/>
        <v>WD</v>
      </c>
      <c r="DG204" s="87" t="str">
        <f t="shared" si="381"/>
        <v>WD</v>
      </c>
      <c r="DH204" s="87" t="str">
        <f t="shared" ca="1" si="381"/>
        <v xml:space="preserve"> </v>
      </c>
      <c r="DI204" s="87" t="str">
        <f t="shared" ca="1" si="381"/>
        <v xml:space="preserve"> </v>
      </c>
      <c r="DJ204" s="87" t="str">
        <f t="shared" ca="1" si="381"/>
        <v xml:space="preserve"> </v>
      </c>
      <c r="DK204" s="87" t="str">
        <f t="shared" ca="1" si="381"/>
        <v xml:space="preserve"> </v>
      </c>
      <c r="DL204" s="87" t="str">
        <f t="shared" ca="1" si="381"/>
        <v xml:space="preserve"> </v>
      </c>
      <c r="DM204" s="87" t="str">
        <f t="shared" si="381"/>
        <v>WD</v>
      </c>
      <c r="DN204" s="87" t="str">
        <f t="shared" si="381"/>
        <v>WD</v>
      </c>
      <c r="DO204" s="87" t="str">
        <f t="shared" ca="1" si="381"/>
        <v xml:space="preserve"> </v>
      </c>
      <c r="DP204" s="87" t="str">
        <f t="shared" ca="1" si="381"/>
        <v xml:space="preserve"> </v>
      </c>
      <c r="DQ204" s="87" t="str">
        <f t="shared" ca="1" si="381"/>
        <v xml:space="preserve"> </v>
      </c>
      <c r="DR204" s="87" t="str">
        <f t="shared" ca="1" si="381"/>
        <v xml:space="preserve"> </v>
      </c>
      <c r="DS204" s="87" t="str">
        <f t="shared" ca="1" si="381"/>
        <v xml:space="preserve"> </v>
      </c>
      <c r="DT204" s="87" t="str">
        <f t="shared" si="381"/>
        <v>WD</v>
      </c>
      <c r="DU204" s="87" t="str">
        <f t="shared" si="381"/>
        <v>WD</v>
      </c>
      <c r="DV204" s="87" t="str">
        <f t="shared" ca="1" si="381"/>
        <v xml:space="preserve"> </v>
      </c>
      <c r="DW204" s="87" t="str">
        <f t="shared" ca="1" si="381"/>
        <v xml:space="preserve"> </v>
      </c>
      <c r="DX204" s="87" t="str">
        <f t="shared" ca="1" si="381"/>
        <v xml:space="preserve"> </v>
      </c>
      <c r="DY204" s="87" t="str">
        <f t="shared" ca="1" si="381"/>
        <v xml:space="preserve"> </v>
      </c>
      <c r="DZ204" s="87" t="str">
        <f t="shared" ca="1" si="381"/>
        <v xml:space="preserve"> </v>
      </c>
    </row>
    <row r="205" spans="1:130" s="74" customFormat="1" ht="1.2" customHeight="1" x14ac:dyDescent="0.3">
      <c r="A205" s="96"/>
      <c r="B205" s="96"/>
      <c r="C205" s="96"/>
      <c r="D205" s="97"/>
      <c r="E205" s="97"/>
      <c r="F205" s="97"/>
      <c r="G205" s="98" t="str">
        <f ca="1">IF(AND(G204 = 100%, G206 = 100%), "100%", " ")</f>
        <v xml:space="preserve"> </v>
      </c>
      <c r="H205" s="82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  <c r="DP205" s="87"/>
      <c r="DQ205" s="87"/>
      <c r="DR205" s="87"/>
      <c r="DS205" s="87"/>
      <c r="DT205" s="87"/>
      <c r="DU205" s="87"/>
      <c r="DV205" s="87"/>
      <c r="DW205" s="87"/>
      <c r="DX205" s="87"/>
      <c r="DY205" s="87"/>
      <c r="DZ205" s="87"/>
    </row>
    <row r="206" spans="1:130" x14ac:dyDescent="0.3">
      <c r="A206" s="96" t="str">
        <f ca="1">IF(OFFSET(Actions!B1,99,0)  = "","", OFFSET(Actions!B1,99,0) )</f>
        <v/>
      </c>
      <c r="B206" s="96" t="str">
        <f ca="1">IF(OFFSET(Actions!H$1,99,0) = "","", OFFSET(Actions!H$1,99,0))</f>
        <v/>
      </c>
      <c r="C206" s="96" t="str">
        <f ca="1">IF(OFFSET(Actions!C1,99,0)  = "","", OFFSET(Actions!C1,99,0) )</f>
        <v/>
      </c>
      <c r="D206" s="97" t="str">
        <f ca="1">IF(OFFSET(Actions!I$1,99,0) = 0/1/1900,"",IFERROR(DATEVALUE(MID(OFFSET(Actions!I$1,99,0), 5,8 )), OFFSET(Actions!I$1,99,0)))</f>
        <v/>
      </c>
      <c r="E206" s="97" t="str">
        <f ca="1">IF(OFFSET(Actions!J$1,99,0) = 0/1/1900,"",IFERROR(DATEVALUE(MID(OFFSET(Actions!J$1,99,0), 5,8 )), OFFSET(Actions!J$1,99,0)))</f>
        <v/>
      </c>
      <c r="F206" s="97" t="str">
        <f ca="1">IF(OFFSET(Actions!K$1,99,0) = 0/1/1900,"",IFERROR(DATEVALUE(MID(OFFSET(Actions!K$1,99,0), 5,8 )), OFFSET(Actions!K$1,99,0)))</f>
        <v/>
      </c>
      <c r="G206" s="98" t="str">
        <f ca="1">IF(OFFSET(Actions!G1,99,0)  = "","", OFFSET(Actions!G1,99,0) )</f>
        <v/>
      </c>
      <c r="H206" s="82" t="str">
        <f ca="1">IF(OFFSET(Actions!E1,99,0)  = "","", OFFSET(Actions!E1,99,0) )</f>
        <v/>
      </c>
      <c r="I206" s="87" t="str">
        <f t="shared" ref="I206:AN206" ca="1" si="382">IF($C$2=TRUE,IF($F$206="",IF(AND(OR($D$206&lt;=I$8,$D$206&lt;J$8),$E$206&gt;=I$8),$H$206,IF(OR(WEEKDAY(I$8)=1,WEEKDAY(I$8)=7),"WD"," ")),IF(AND(OR($D$206&lt;=I$8,$D$206&lt;J$8),$F$206&gt;=I$8),"C",IF(OR(WEEKDAY(I$8)=1,WEEKDAY(I$8)=7),"WD"," "))),IF(OR(WEEKDAY(I$8)=1,WEEKDAY(I$8)=7),"WD",IF($F$206="",IF(AND(OR($D$206&lt;=I$8,$D$206&lt;J$8),$E$206&gt;=I$8),$H$206," "),IF(AND(OR($D$206&lt;=I$8,$D$206&lt;J$8),$F$206&gt;=I$8),"C"," "))))</f>
        <v xml:space="preserve"> </v>
      </c>
      <c r="J206" s="87" t="str">
        <f t="shared" ca="1" si="382"/>
        <v xml:space="preserve"> </v>
      </c>
      <c r="K206" s="87" t="str">
        <f t="shared" ca="1" si="382"/>
        <v xml:space="preserve"> </v>
      </c>
      <c r="L206" s="87" t="str">
        <f t="shared" si="382"/>
        <v>WD</v>
      </c>
      <c r="M206" s="87" t="str">
        <f t="shared" si="382"/>
        <v>WD</v>
      </c>
      <c r="N206" s="87" t="str">
        <f t="shared" ca="1" si="382"/>
        <v xml:space="preserve"> </v>
      </c>
      <c r="O206" s="87" t="str">
        <f t="shared" ca="1" si="382"/>
        <v xml:space="preserve"> </v>
      </c>
      <c r="P206" s="87" t="str">
        <f t="shared" ca="1" si="382"/>
        <v xml:space="preserve"> </v>
      </c>
      <c r="Q206" s="87" t="str">
        <f t="shared" ca="1" si="382"/>
        <v xml:space="preserve"> </v>
      </c>
      <c r="R206" s="87" t="str">
        <f t="shared" ca="1" si="382"/>
        <v xml:space="preserve"> </v>
      </c>
      <c r="S206" s="87" t="str">
        <f t="shared" si="382"/>
        <v>WD</v>
      </c>
      <c r="T206" s="87" t="str">
        <f t="shared" si="382"/>
        <v>WD</v>
      </c>
      <c r="U206" s="87" t="str">
        <f t="shared" ca="1" si="382"/>
        <v xml:space="preserve"> </v>
      </c>
      <c r="V206" s="87" t="str">
        <f t="shared" ca="1" si="382"/>
        <v xml:space="preserve"> </v>
      </c>
      <c r="W206" s="87" t="str">
        <f t="shared" ca="1" si="382"/>
        <v xml:space="preserve"> </v>
      </c>
      <c r="X206" s="87" t="str">
        <f t="shared" ca="1" si="382"/>
        <v xml:space="preserve"> </v>
      </c>
      <c r="Y206" s="87" t="str">
        <f t="shared" ca="1" si="382"/>
        <v xml:space="preserve"> </v>
      </c>
      <c r="Z206" s="87" t="str">
        <f t="shared" si="382"/>
        <v>WD</v>
      </c>
      <c r="AA206" s="87" t="str">
        <f t="shared" si="382"/>
        <v>WD</v>
      </c>
      <c r="AB206" s="87" t="str">
        <f t="shared" ca="1" si="382"/>
        <v xml:space="preserve"> </v>
      </c>
      <c r="AC206" s="87" t="str">
        <f t="shared" ca="1" si="382"/>
        <v xml:space="preserve"> </v>
      </c>
      <c r="AD206" s="87" t="str">
        <f t="shared" ca="1" si="382"/>
        <v xml:space="preserve"> </v>
      </c>
      <c r="AE206" s="87" t="str">
        <f t="shared" ca="1" si="382"/>
        <v xml:space="preserve"> </v>
      </c>
      <c r="AF206" s="87" t="str">
        <f t="shared" ca="1" si="382"/>
        <v xml:space="preserve"> </v>
      </c>
      <c r="AG206" s="87" t="str">
        <f t="shared" si="382"/>
        <v>WD</v>
      </c>
      <c r="AH206" s="87" t="str">
        <f t="shared" si="382"/>
        <v>WD</v>
      </c>
      <c r="AI206" s="87" t="str">
        <f t="shared" ca="1" si="382"/>
        <v xml:space="preserve"> </v>
      </c>
      <c r="AJ206" s="87" t="str">
        <f t="shared" ca="1" si="382"/>
        <v xml:space="preserve"> </v>
      </c>
      <c r="AK206" s="87" t="str">
        <f t="shared" ca="1" si="382"/>
        <v xml:space="preserve"> </v>
      </c>
      <c r="AL206" s="87" t="str">
        <f t="shared" ca="1" si="382"/>
        <v xml:space="preserve"> </v>
      </c>
      <c r="AM206" s="87" t="str">
        <f t="shared" ca="1" si="382"/>
        <v xml:space="preserve"> </v>
      </c>
      <c r="AN206" s="87" t="str">
        <f t="shared" si="382"/>
        <v>WD</v>
      </c>
      <c r="AO206" s="87" t="str">
        <f t="shared" ref="AO206:BT206" si="383">IF($C$2=TRUE,IF($F$206="",IF(AND(OR($D$206&lt;=AO$8,$D$206&lt;AP$8),$E$206&gt;=AO$8),$H$206,IF(OR(WEEKDAY(AO$8)=1,WEEKDAY(AO$8)=7),"WD"," ")),IF(AND(OR($D$206&lt;=AO$8,$D$206&lt;AP$8),$F$206&gt;=AO$8),"C",IF(OR(WEEKDAY(AO$8)=1,WEEKDAY(AO$8)=7),"WD"," "))),IF(OR(WEEKDAY(AO$8)=1,WEEKDAY(AO$8)=7),"WD",IF($F$206="",IF(AND(OR($D$206&lt;=AO$8,$D$206&lt;AP$8),$E$206&gt;=AO$8),$H$206," "),IF(AND(OR($D$206&lt;=AO$8,$D$206&lt;AP$8),$F$206&gt;=AO$8),"C"," "))))</f>
        <v>WD</v>
      </c>
      <c r="AP206" s="87" t="str">
        <f t="shared" ca="1" si="383"/>
        <v xml:space="preserve"> </v>
      </c>
      <c r="AQ206" s="87" t="str">
        <f t="shared" ca="1" si="383"/>
        <v xml:space="preserve"> </v>
      </c>
      <c r="AR206" s="87" t="str">
        <f t="shared" ca="1" si="383"/>
        <v xml:space="preserve"> </v>
      </c>
      <c r="AS206" s="87" t="str">
        <f t="shared" ca="1" si="383"/>
        <v xml:space="preserve"> </v>
      </c>
      <c r="AT206" s="87" t="str">
        <f t="shared" ca="1" si="383"/>
        <v xml:space="preserve"> </v>
      </c>
      <c r="AU206" s="87" t="str">
        <f t="shared" si="383"/>
        <v>WD</v>
      </c>
      <c r="AV206" s="87" t="str">
        <f t="shared" si="383"/>
        <v>WD</v>
      </c>
      <c r="AW206" s="87" t="str">
        <f t="shared" ca="1" si="383"/>
        <v xml:space="preserve"> </v>
      </c>
      <c r="AX206" s="87" t="str">
        <f t="shared" ca="1" si="383"/>
        <v xml:space="preserve"> </v>
      </c>
      <c r="AY206" s="87" t="str">
        <f t="shared" ca="1" si="383"/>
        <v xml:space="preserve"> </v>
      </c>
      <c r="AZ206" s="87" t="str">
        <f t="shared" ca="1" si="383"/>
        <v xml:space="preserve"> </v>
      </c>
      <c r="BA206" s="87" t="str">
        <f t="shared" ca="1" si="383"/>
        <v xml:space="preserve"> </v>
      </c>
      <c r="BB206" s="87" t="str">
        <f t="shared" si="383"/>
        <v>WD</v>
      </c>
      <c r="BC206" s="87" t="str">
        <f t="shared" si="383"/>
        <v>WD</v>
      </c>
      <c r="BD206" s="87" t="str">
        <f t="shared" ca="1" si="383"/>
        <v xml:space="preserve"> </v>
      </c>
      <c r="BE206" s="87" t="str">
        <f t="shared" ca="1" si="383"/>
        <v xml:space="preserve"> </v>
      </c>
      <c r="BF206" s="87" t="str">
        <f t="shared" ca="1" si="383"/>
        <v xml:space="preserve"> </v>
      </c>
      <c r="BG206" s="87" t="str">
        <f t="shared" ca="1" si="383"/>
        <v xml:space="preserve"> </v>
      </c>
      <c r="BH206" s="87" t="str">
        <f t="shared" ca="1" si="383"/>
        <v xml:space="preserve"> </v>
      </c>
      <c r="BI206" s="87" t="str">
        <f t="shared" si="383"/>
        <v>WD</v>
      </c>
      <c r="BJ206" s="87" t="str">
        <f t="shared" si="383"/>
        <v>WD</v>
      </c>
      <c r="BK206" s="87" t="str">
        <f t="shared" ca="1" si="383"/>
        <v xml:space="preserve"> </v>
      </c>
      <c r="BL206" s="87" t="str">
        <f t="shared" ca="1" si="383"/>
        <v xml:space="preserve"> </v>
      </c>
      <c r="BM206" s="87" t="str">
        <f t="shared" ca="1" si="383"/>
        <v xml:space="preserve"> </v>
      </c>
      <c r="BN206" s="87" t="str">
        <f t="shared" ca="1" si="383"/>
        <v xml:space="preserve"> </v>
      </c>
      <c r="BO206" s="87" t="str">
        <f t="shared" ca="1" si="383"/>
        <v xml:space="preserve"> </v>
      </c>
      <c r="BP206" s="87" t="str">
        <f t="shared" si="383"/>
        <v>WD</v>
      </c>
      <c r="BQ206" s="87" t="str">
        <f t="shared" si="383"/>
        <v>WD</v>
      </c>
      <c r="BR206" s="87" t="str">
        <f t="shared" ca="1" si="383"/>
        <v xml:space="preserve"> </v>
      </c>
      <c r="BS206" s="87" t="str">
        <f t="shared" ca="1" si="383"/>
        <v xml:space="preserve"> </v>
      </c>
      <c r="BT206" s="87" t="str">
        <f t="shared" ca="1" si="383"/>
        <v xml:space="preserve"> </v>
      </c>
      <c r="BU206" s="87" t="str">
        <f t="shared" ref="BU206:CZ206" ca="1" si="384">IF($C$2=TRUE,IF($F$206="",IF(AND(OR($D$206&lt;=BU$8,$D$206&lt;BV$8),$E$206&gt;=BU$8),$H$206,IF(OR(WEEKDAY(BU$8)=1,WEEKDAY(BU$8)=7),"WD"," ")),IF(AND(OR($D$206&lt;=BU$8,$D$206&lt;BV$8),$F$206&gt;=BU$8),"C",IF(OR(WEEKDAY(BU$8)=1,WEEKDAY(BU$8)=7),"WD"," "))),IF(OR(WEEKDAY(BU$8)=1,WEEKDAY(BU$8)=7),"WD",IF($F$206="",IF(AND(OR($D$206&lt;=BU$8,$D$206&lt;BV$8),$E$206&gt;=BU$8),$H$206," "),IF(AND(OR($D$206&lt;=BU$8,$D$206&lt;BV$8),$F$206&gt;=BU$8),"C"," "))))</f>
        <v xml:space="preserve"> </v>
      </c>
      <c r="BV206" s="87" t="str">
        <f t="shared" ca="1" si="384"/>
        <v xml:space="preserve"> </v>
      </c>
      <c r="BW206" s="87" t="str">
        <f t="shared" si="384"/>
        <v>WD</v>
      </c>
      <c r="BX206" s="87" t="str">
        <f t="shared" si="384"/>
        <v>WD</v>
      </c>
      <c r="BY206" s="87" t="str">
        <f t="shared" ca="1" si="384"/>
        <v xml:space="preserve"> </v>
      </c>
      <c r="BZ206" s="87" t="str">
        <f t="shared" ca="1" si="384"/>
        <v xml:space="preserve"> </v>
      </c>
      <c r="CA206" s="87" t="str">
        <f t="shared" ca="1" si="384"/>
        <v xml:space="preserve"> </v>
      </c>
      <c r="CB206" s="87" t="str">
        <f t="shared" ca="1" si="384"/>
        <v xml:space="preserve"> </v>
      </c>
      <c r="CC206" s="87" t="str">
        <f t="shared" ca="1" si="384"/>
        <v xml:space="preserve"> </v>
      </c>
      <c r="CD206" s="87" t="str">
        <f t="shared" si="384"/>
        <v>WD</v>
      </c>
      <c r="CE206" s="87" t="str">
        <f t="shared" si="384"/>
        <v>WD</v>
      </c>
      <c r="CF206" s="87" t="str">
        <f t="shared" ca="1" si="384"/>
        <v xml:space="preserve"> </v>
      </c>
      <c r="CG206" s="87" t="str">
        <f t="shared" ca="1" si="384"/>
        <v xml:space="preserve"> </v>
      </c>
      <c r="CH206" s="87" t="str">
        <f t="shared" ca="1" si="384"/>
        <v xml:space="preserve"> </v>
      </c>
      <c r="CI206" s="87" t="str">
        <f t="shared" ca="1" si="384"/>
        <v xml:space="preserve"> </v>
      </c>
      <c r="CJ206" s="87" t="str">
        <f t="shared" ca="1" si="384"/>
        <v xml:space="preserve"> </v>
      </c>
      <c r="CK206" s="87" t="str">
        <f t="shared" si="384"/>
        <v>WD</v>
      </c>
      <c r="CL206" s="87" t="str">
        <f t="shared" si="384"/>
        <v>WD</v>
      </c>
      <c r="CM206" s="87" t="str">
        <f t="shared" ca="1" si="384"/>
        <v xml:space="preserve"> </v>
      </c>
      <c r="CN206" s="87" t="str">
        <f t="shared" ca="1" si="384"/>
        <v xml:space="preserve"> </v>
      </c>
      <c r="CO206" s="87" t="str">
        <f t="shared" ca="1" si="384"/>
        <v xml:space="preserve"> </v>
      </c>
      <c r="CP206" s="87" t="str">
        <f t="shared" ca="1" si="384"/>
        <v xml:space="preserve"> </v>
      </c>
      <c r="CQ206" s="87" t="str">
        <f t="shared" ca="1" si="384"/>
        <v xml:space="preserve"> </v>
      </c>
      <c r="CR206" s="87" t="str">
        <f t="shared" si="384"/>
        <v>WD</v>
      </c>
      <c r="CS206" s="87" t="str">
        <f t="shared" si="384"/>
        <v>WD</v>
      </c>
      <c r="CT206" s="87" t="str">
        <f t="shared" ca="1" si="384"/>
        <v xml:space="preserve"> </v>
      </c>
      <c r="CU206" s="87" t="str">
        <f t="shared" ca="1" si="384"/>
        <v xml:space="preserve"> </v>
      </c>
      <c r="CV206" s="87" t="str">
        <f t="shared" ca="1" si="384"/>
        <v xml:space="preserve"> </v>
      </c>
      <c r="CW206" s="87" t="str">
        <f t="shared" ca="1" si="384"/>
        <v xml:space="preserve"> </v>
      </c>
      <c r="CX206" s="87" t="str">
        <f t="shared" ca="1" si="384"/>
        <v xml:space="preserve"> </v>
      </c>
      <c r="CY206" s="87" t="str">
        <f t="shared" si="384"/>
        <v>WD</v>
      </c>
      <c r="CZ206" s="87" t="str">
        <f t="shared" si="384"/>
        <v>WD</v>
      </c>
      <c r="DA206" s="87" t="str">
        <f t="shared" ref="DA206:DZ206" ca="1" si="385">IF($C$2=TRUE,IF($F$206="",IF(AND(OR($D$206&lt;=DA$8,$D$206&lt;DB$8),$E$206&gt;=DA$8),$H$206,IF(OR(WEEKDAY(DA$8)=1,WEEKDAY(DA$8)=7),"WD"," ")),IF(AND(OR($D$206&lt;=DA$8,$D$206&lt;DB$8),$F$206&gt;=DA$8),"C",IF(OR(WEEKDAY(DA$8)=1,WEEKDAY(DA$8)=7),"WD"," "))),IF(OR(WEEKDAY(DA$8)=1,WEEKDAY(DA$8)=7),"WD",IF($F$206="",IF(AND(OR($D$206&lt;=DA$8,$D$206&lt;DB$8),$E$206&gt;=DA$8),$H$206," "),IF(AND(OR($D$206&lt;=DA$8,$D$206&lt;DB$8),$F$206&gt;=DA$8),"C"," "))))</f>
        <v xml:space="preserve"> </v>
      </c>
      <c r="DB206" s="87" t="str">
        <f t="shared" ca="1" si="385"/>
        <v xml:space="preserve"> </v>
      </c>
      <c r="DC206" s="87" t="str">
        <f t="shared" ca="1" si="385"/>
        <v xml:space="preserve"> </v>
      </c>
      <c r="DD206" s="87" t="str">
        <f t="shared" ca="1" si="385"/>
        <v xml:space="preserve"> </v>
      </c>
      <c r="DE206" s="87" t="str">
        <f t="shared" ca="1" si="385"/>
        <v xml:space="preserve"> </v>
      </c>
      <c r="DF206" s="87" t="str">
        <f t="shared" si="385"/>
        <v>WD</v>
      </c>
      <c r="DG206" s="87" t="str">
        <f t="shared" si="385"/>
        <v>WD</v>
      </c>
      <c r="DH206" s="87" t="str">
        <f t="shared" ca="1" si="385"/>
        <v xml:space="preserve"> </v>
      </c>
      <c r="DI206" s="87" t="str">
        <f t="shared" ca="1" si="385"/>
        <v xml:space="preserve"> </v>
      </c>
      <c r="DJ206" s="87" t="str">
        <f t="shared" ca="1" si="385"/>
        <v xml:space="preserve"> </v>
      </c>
      <c r="DK206" s="87" t="str">
        <f t="shared" ca="1" si="385"/>
        <v xml:space="preserve"> </v>
      </c>
      <c r="DL206" s="87" t="str">
        <f t="shared" ca="1" si="385"/>
        <v xml:space="preserve"> </v>
      </c>
      <c r="DM206" s="87" t="str">
        <f t="shared" si="385"/>
        <v>WD</v>
      </c>
      <c r="DN206" s="87" t="str">
        <f t="shared" si="385"/>
        <v>WD</v>
      </c>
      <c r="DO206" s="87" t="str">
        <f t="shared" ca="1" si="385"/>
        <v xml:space="preserve"> </v>
      </c>
      <c r="DP206" s="87" t="str">
        <f t="shared" ca="1" si="385"/>
        <v xml:space="preserve"> </v>
      </c>
      <c r="DQ206" s="87" t="str">
        <f t="shared" ca="1" si="385"/>
        <v xml:space="preserve"> </v>
      </c>
      <c r="DR206" s="87" t="str">
        <f t="shared" ca="1" si="385"/>
        <v xml:space="preserve"> </v>
      </c>
      <c r="DS206" s="87" t="str">
        <f t="shared" ca="1" si="385"/>
        <v xml:space="preserve"> </v>
      </c>
      <c r="DT206" s="87" t="str">
        <f t="shared" si="385"/>
        <v>WD</v>
      </c>
      <c r="DU206" s="87" t="str">
        <f t="shared" si="385"/>
        <v>WD</v>
      </c>
      <c r="DV206" s="87" t="str">
        <f t="shared" ca="1" si="385"/>
        <v xml:space="preserve"> </v>
      </c>
      <c r="DW206" s="87" t="str">
        <f t="shared" ca="1" si="385"/>
        <v xml:space="preserve"> </v>
      </c>
      <c r="DX206" s="87" t="str">
        <f t="shared" ca="1" si="385"/>
        <v xml:space="preserve"> </v>
      </c>
      <c r="DY206" s="87" t="str">
        <f t="shared" ca="1" si="385"/>
        <v xml:space="preserve"> </v>
      </c>
      <c r="DZ206" s="87" t="str">
        <f t="shared" ca="1" si="385"/>
        <v xml:space="preserve"> </v>
      </c>
    </row>
    <row r="207" spans="1:130" s="74" customFormat="1" ht="1.2" customHeight="1" x14ac:dyDescent="0.3">
      <c r="A207" s="96"/>
      <c r="B207" s="96"/>
      <c r="C207" s="96"/>
      <c r="D207" s="97"/>
      <c r="E207" s="97"/>
      <c r="F207" s="97"/>
      <c r="G207" s="98" t="str">
        <f ca="1">IF(AND(G206 = 100%, G208 = 100%), "100%", " ")</f>
        <v xml:space="preserve"> </v>
      </c>
      <c r="H207" s="82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  <c r="DH207" s="87"/>
      <c r="DI207" s="87"/>
      <c r="DJ207" s="87"/>
      <c r="DK207" s="87"/>
      <c r="DL207" s="87"/>
      <c r="DM207" s="87"/>
      <c r="DN207" s="87"/>
      <c r="DO207" s="87"/>
      <c r="DP207" s="87"/>
      <c r="DQ207" s="87"/>
      <c r="DR207" s="87"/>
      <c r="DS207" s="87"/>
      <c r="DT207" s="87"/>
      <c r="DU207" s="87"/>
      <c r="DV207" s="87"/>
      <c r="DW207" s="87"/>
      <c r="DX207" s="87"/>
      <c r="DY207" s="87"/>
      <c r="DZ207" s="87"/>
    </row>
    <row r="208" spans="1:130" x14ac:dyDescent="0.3">
      <c r="A208" s="96" t="str">
        <f ca="1">IF(OFFSET(Actions!B1,100,0)  = "","", OFFSET(Actions!B1,100,0) )</f>
        <v/>
      </c>
      <c r="B208" s="96" t="str">
        <f ca="1">IF(OFFSET(Actions!H$1,100,0) = "","", OFFSET(Actions!H$1,100,0))</f>
        <v/>
      </c>
      <c r="C208" s="96" t="str">
        <f ca="1">IF(OFFSET(Actions!C1,100,0)  = "","", OFFSET(Actions!C1,100,0) )</f>
        <v/>
      </c>
      <c r="D208" s="97" t="str">
        <f ca="1">IF(OFFSET(Actions!I$1,100,0) = 0/1/1900,"",IFERROR(DATEVALUE(MID(OFFSET(Actions!I$1,100,0), 5,8 )), OFFSET(Actions!I$1,100,0)))</f>
        <v/>
      </c>
      <c r="E208" s="97" t="str">
        <f ca="1">IF(OFFSET(Actions!J$1,100,0) = 0/1/1900,"",IFERROR(DATEVALUE(MID(OFFSET(Actions!J$1,100,0), 5,8 )), OFFSET(Actions!J$1,100,0)))</f>
        <v/>
      </c>
      <c r="F208" s="97" t="str">
        <f ca="1">IF(OFFSET(Actions!K$1,100,0) = 0/1/1900,"",IFERROR(DATEVALUE(MID(OFFSET(Actions!K$1,100,0), 5,8 )), OFFSET(Actions!K$1,100,0)))</f>
        <v/>
      </c>
      <c r="G208" s="98" t="str">
        <f ca="1">IF(OFFSET(Actions!G1,100,0)  = "","", OFFSET(Actions!G1,100,0) )</f>
        <v/>
      </c>
      <c r="H208" s="82" t="str">
        <f ca="1">IF(OFFSET(Actions!E1,100,0)  = "","", OFFSET(Actions!E1,100,0) )</f>
        <v/>
      </c>
      <c r="I208" s="87" t="str">
        <f t="shared" ref="I208:AN208" ca="1" si="386">IF($C$2=TRUE,IF($F$208="",IF(AND(OR($D$208&lt;=I$8,$D$208&lt;J$8),$E$208&gt;=I$8),$H$208,IF(OR(WEEKDAY(I$8)=1,WEEKDAY(I$8)=7),"WD"," ")),IF(AND(OR($D$208&lt;=I$8,$D$208&lt;J$8),$F$208&gt;=I$8),"C",IF(OR(WEEKDAY(I$8)=1,WEEKDAY(I$8)=7),"WD"," "))),IF(OR(WEEKDAY(I$8)=1,WEEKDAY(I$8)=7),"WD",IF($F$208="",IF(AND(OR($D$208&lt;=I$8,$D$208&lt;J$8),$E$208&gt;=I$8),$H$208," "),IF(AND(OR($D$208&lt;=I$8,$D$208&lt;J$8),$F$208&gt;=I$8),"C"," "))))</f>
        <v xml:space="preserve"> </v>
      </c>
      <c r="J208" s="87" t="str">
        <f t="shared" ca="1" si="386"/>
        <v xml:space="preserve"> </v>
      </c>
      <c r="K208" s="87" t="str">
        <f t="shared" ca="1" si="386"/>
        <v xml:space="preserve"> </v>
      </c>
      <c r="L208" s="87" t="str">
        <f t="shared" si="386"/>
        <v>WD</v>
      </c>
      <c r="M208" s="87" t="str">
        <f t="shared" si="386"/>
        <v>WD</v>
      </c>
      <c r="N208" s="87" t="str">
        <f t="shared" ca="1" si="386"/>
        <v xml:space="preserve"> </v>
      </c>
      <c r="O208" s="87" t="str">
        <f t="shared" ca="1" si="386"/>
        <v xml:space="preserve"> </v>
      </c>
      <c r="P208" s="87" t="str">
        <f t="shared" ca="1" si="386"/>
        <v xml:space="preserve"> </v>
      </c>
      <c r="Q208" s="87" t="str">
        <f t="shared" ca="1" si="386"/>
        <v xml:space="preserve"> </v>
      </c>
      <c r="R208" s="87" t="str">
        <f t="shared" ca="1" si="386"/>
        <v xml:space="preserve"> </v>
      </c>
      <c r="S208" s="87" t="str">
        <f t="shared" si="386"/>
        <v>WD</v>
      </c>
      <c r="T208" s="87" t="str">
        <f t="shared" si="386"/>
        <v>WD</v>
      </c>
      <c r="U208" s="87" t="str">
        <f t="shared" ca="1" si="386"/>
        <v xml:space="preserve"> </v>
      </c>
      <c r="V208" s="87" t="str">
        <f t="shared" ca="1" si="386"/>
        <v xml:space="preserve"> </v>
      </c>
      <c r="W208" s="87" t="str">
        <f t="shared" ca="1" si="386"/>
        <v xml:space="preserve"> </v>
      </c>
      <c r="X208" s="87" t="str">
        <f t="shared" ca="1" si="386"/>
        <v xml:space="preserve"> </v>
      </c>
      <c r="Y208" s="87" t="str">
        <f t="shared" ca="1" si="386"/>
        <v xml:space="preserve"> </v>
      </c>
      <c r="Z208" s="87" t="str">
        <f t="shared" si="386"/>
        <v>WD</v>
      </c>
      <c r="AA208" s="87" t="str">
        <f t="shared" si="386"/>
        <v>WD</v>
      </c>
      <c r="AB208" s="87" t="str">
        <f t="shared" ca="1" si="386"/>
        <v xml:space="preserve"> </v>
      </c>
      <c r="AC208" s="87" t="str">
        <f t="shared" ca="1" si="386"/>
        <v xml:space="preserve"> </v>
      </c>
      <c r="AD208" s="87" t="str">
        <f t="shared" ca="1" si="386"/>
        <v xml:space="preserve"> </v>
      </c>
      <c r="AE208" s="87" t="str">
        <f t="shared" ca="1" si="386"/>
        <v xml:space="preserve"> </v>
      </c>
      <c r="AF208" s="87" t="str">
        <f t="shared" ca="1" si="386"/>
        <v xml:space="preserve"> </v>
      </c>
      <c r="AG208" s="87" t="str">
        <f t="shared" si="386"/>
        <v>WD</v>
      </c>
      <c r="AH208" s="87" t="str">
        <f t="shared" si="386"/>
        <v>WD</v>
      </c>
      <c r="AI208" s="87" t="str">
        <f t="shared" ca="1" si="386"/>
        <v xml:space="preserve"> </v>
      </c>
      <c r="AJ208" s="87" t="str">
        <f t="shared" ca="1" si="386"/>
        <v xml:space="preserve"> </v>
      </c>
      <c r="AK208" s="87" t="str">
        <f t="shared" ca="1" si="386"/>
        <v xml:space="preserve"> </v>
      </c>
      <c r="AL208" s="87" t="str">
        <f t="shared" ca="1" si="386"/>
        <v xml:space="preserve"> </v>
      </c>
      <c r="AM208" s="87" t="str">
        <f t="shared" ca="1" si="386"/>
        <v xml:space="preserve"> </v>
      </c>
      <c r="AN208" s="87" t="str">
        <f t="shared" si="386"/>
        <v>WD</v>
      </c>
      <c r="AO208" s="87" t="str">
        <f t="shared" ref="AO208:BT208" si="387">IF($C$2=TRUE,IF($F$208="",IF(AND(OR($D$208&lt;=AO$8,$D$208&lt;AP$8),$E$208&gt;=AO$8),$H$208,IF(OR(WEEKDAY(AO$8)=1,WEEKDAY(AO$8)=7),"WD"," ")),IF(AND(OR($D$208&lt;=AO$8,$D$208&lt;AP$8),$F$208&gt;=AO$8),"C",IF(OR(WEEKDAY(AO$8)=1,WEEKDAY(AO$8)=7),"WD"," "))),IF(OR(WEEKDAY(AO$8)=1,WEEKDAY(AO$8)=7),"WD",IF($F$208="",IF(AND(OR($D$208&lt;=AO$8,$D$208&lt;AP$8),$E$208&gt;=AO$8),$H$208," "),IF(AND(OR($D$208&lt;=AO$8,$D$208&lt;AP$8),$F$208&gt;=AO$8),"C"," "))))</f>
        <v>WD</v>
      </c>
      <c r="AP208" s="87" t="str">
        <f t="shared" ca="1" si="387"/>
        <v xml:space="preserve"> </v>
      </c>
      <c r="AQ208" s="87" t="str">
        <f t="shared" ca="1" si="387"/>
        <v xml:space="preserve"> </v>
      </c>
      <c r="AR208" s="87" t="str">
        <f t="shared" ca="1" si="387"/>
        <v xml:space="preserve"> </v>
      </c>
      <c r="AS208" s="87" t="str">
        <f t="shared" ca="1" si="387"/>
        <v xml:space="preserve"> </v>
      </c>
      <c r="AT208" s="87" t="str">
        <f t="shared" ca="1" si="387"/>
        <v xml:space="preserve"> </v>
      </c>
      <c r="AU208" s="87" t="str">
        <f t="shared" si="387"/>
        <v>WD</v>
      </c>
      <c r="AV208" s="87" t="str">
        <f t="shared" si="387"/>
        <v>WD</v>
      </c>
      <c r="AW208" s="87" t="str">
        <f t="shared" ca="1" si="387"/>
        <v xml:space="preserve"> </v>
      </c>
      <c r="AX208" s="87" t="str">
        <f t="shared" ca="1" si="387"/>
        <v xml:space="preserve"> </v>
      </c>
      <c r="AY208" s="87" t="str">
        <f t="shared" ca="1" si="387"/>
        <v xml:space="preserve"> </v>
      </c>
      <c r="AZ208" s="87" t="str">
        <f t="shared" ca="1" si="387"/>
        <v xml:space="preserve"> </v>
      </c>
      <c r="BA208" s="87" t="str">
        <f t="shared" ca="1" si="387"/>
        <v xml:space="preserve"> </v>
      </c>
      <c r="BB208" s="87" t="str">
        <f t="shared" si="387"/>
        <v>WD</v>
      </c>
      <c r="BC208" s="87" t="str">
        <f t="shared" si="387"/>
        <v>WD</v>
      </c>
      <c r="BD208" s="87" t="str">
        <f t="shared" ca="1" si="387"/>
        <v xml:space="preserve"> </v>
      </c>
      <c r="BE208" s="87" t="str">
        <f t="shared" ca="1" si="387"/>
        <v xml:space="preserve"> </v>
      </c>
      <c r="BF208" s="87" t="str">
        <f t="shared" ca="1" si="387"/>
        <v xml:space="preserve"> </v>
      </c>
      <c r="BG208" s="87" t="str">
        <f t="shared" ca="1" si="387"/>
        <v xml:space="preserve"> </v>
      </c>
      <c r="BH208" s="87" t="str">
        <f t="shared" ca="1" si="387"/>
        <v xml:space="preserve"> </v>
      </c>
      <c r="BI208" s="87" t="str">
        <f t="shared" si="387"/>
        <v>WD</v>
      </c>
      <c r="BJ208" s="87" t="str">
        <f t="shared" si="387"/>
        <v>WD</v>
      </c>
      <c r="BK208" s="87" t="str">
        <f t="shared" ca="1" si="387"/>
        <v xml:space="preserve"> </v>
      </c>
      <c r="BL208" s="87" t="str">
        <f t="shared" ca="1" si="387"/>
        <v xml:space="preserve"> </v>
      </c>
      <c r="BM208" s="87" t="str">
        <f t="shared" ca="1" si="387"/>
        <v xml:space="preserve"> </v>
      </c>
      <c r="BN208" s="87" t="str">
        <f t="shared" ca="1" si="387"/>
        <v xml:space="preserve"> </v>
      </c>
      <c r="BO208" s="87" t="str">
        <f t="shared" ca="1" si="387"/>
        <v xml:space="preserve"> </v>
      </c>
      <c r="BP208" s="87" t="str">
        <f t="shared" si="387"/>
        <v>WD</v>
      </c>
      <c r="BQ208" s="87" t="str">
        <f t="shared" si="387"/>
        <v>WD</v>
      </c>
      <c r="BR208" s="87" t="str">
        <f t="shared" ca="1" si="387"/>
        <v xml:space="preserve"> </v>
      </c>
      <c r="BS208" s="87" t="str">
        <f t="shared" ca="1" si="387"/>
        <v xml:space="preserve"> </v>
      </c>
      <c r="BT208" s="87" t="str">
        <f t="shared" ca="1" si="387"/>
        <v xml:space="preserve"> </v>
      </c>
      <c r="BU208" s="87" t="str">
        <f t="shared" ref="BU208:CZ208" ca="1" si="388">IF($C$2=TRUE,IF($F$208="",IF(AND(OR($D$208&lt;=BU$8,$D$208&lt;BV$8),$E$208&gt;=BU$8),$H$208,IF(OR(WEEKDAY(BU$8)=1,WEEKDAY(BU$8)=7),"WD"," ")),IF(AND(OR($D$208&lt;=BU$8,$D$208&lt;BV$8),$F$208&gt;=BU$8),"C",IF(OR(WEEKDAY(BU$8)=1,WEEKDAY(BU$8)=7),"WD"," "))),IF(OR(WEEKDAY(BU$8)=1,WEEKDAY(BU$8)=7),"WD",IF($F$208="",IF(AND(OR($D$208&lt;=BU$8,$D$208&lt;BV$8),$E$208&gt;=BU$8),$H$208," "),IF(AND(OR($D$208&lt;=BU$8,$D$208&lt;BV$8),$F$208&gt;=BU$8),"C"," "))))</f>
        <v xml:space="preserve"> </v>
      </c>
      <c r="BV208" s="87" t="str">
        <f t="shared" ca="1" si="388"/>
        <v xml:space="preserve"> </v>
      </c>
      <c r="BW208" s="87" t="str">
        <f t="shared" si="388"/>
        <v>WD</v>
      </c>
      <c r="BX208" s="87" t="str">
        <f t="shared" si="388"/>
        <v>WD</v>
      </c>
      <c r="BY208" s="87" t="str">
        <f t="shared" ca="1" si="388"/>
        <v xml:space="preserve"> </v>
      </c>
      <c r="BZ208" s="87" t="str">
        <f t="shared" ca="1" si="388"/>
        <v xml:space="preserve"> </v>
      </c>
      <c r="CA208" s="87" t="str">
        <f t="shared" ca="1" si="388"/>
        <v xml:space="preserve"> </v>
      </c>
      <c r="CB208" s="87" t="str">
        <f t="shared" ca="1" si="388"/>
        <v xml:space="preserve"> </v>
      </c>
      <c r="CC208" s="87" t="str">
        <f t="shared" ca="1" si="388"/>
        <v xml:space="preserve"> </v>
      </c>
      <c r="CD208" s="87" t="str">
        <f t="shared" si="388"/>
        <v>WD</v>
      </c>
      <c r="CE208" s="87" t="str">
        <f t="shared" si="388"/>
        <v>WD</v>
      </c>
      <c r="CF208" s="87" t="str">
        <f t="shared" ca="1" si="388"/>
        <v xml:space="preserve"> </v>
      </c>
      <c r="CG208" s="87" t="str">
        <f t="shared" ca="1" si="388"/>
        <v xml:space="preserve"> </v>
      </c>
      <c r="CH208" s="87" t="str">
        <f t="shared" ca="1" si="388"/>
        <v xml:space="preserve"> </v>
      </c>
      <c r="CI208" s="87" t="str">
        <f t="shared" ca="1" si="388"/>
        <v xml:space="preserve"> </v>
      </c>
      <c r="CJ208" s="87" t="str">
        <f t="shared" ca="1" si="388"/>
        <v xml:space="preserve"> </v>
      </c>
      <c r="CK208" s="87" t="str">
        <f t="shared" si="388"/>
        <v>WD</v>
      </c>
      <c r="CL208" s="87" t="str">
        <f t="shared" si="388"/>
        <v>WD</v>
      </c>
      <c r="CM208" s="87" t="str">
        <f t="shared" ca="1" si="388"/>
        <v xml:space="preserve"> </v>
      </c>
      <c r="CN208" s="87" t="str">
        <f t="shared" ca="1" si="388"/>
        <v xml:space="preserve"> </v>
      </c>
      <c r="CO208" s="87" t="str">
        <f t="shared" ca="1" si="388"/>
        <v xml:space="preserve"> </v>
      </c>
      <c r="CP208" s="87" t="str">
        <f t="shared" ca="1" si="388"/>
        <v xml:space="preserve"> </v>
      </c>
      <c r="CQ208" s="87" t="str">
        <f t="shared" ca="1" si="388"/>
        <v xml:space="preserve"> </v>
      </c>
      <c r="CR208" s="87" t="str">
        <f t="shared" si="388"/>
        <v>WD</v>
      </c>
      <c r="CS208" s="87" t="str">
        <f t="shared" si="388"/>
        <v>WD</v>
      </c>
      <c r="CT208" s="87" t="str">
        <f t="shared" ca="1" si="388"/>
        <v xml:space="preserve"> </v>
      </c>
      <c r="CU208" s="87" t="str">
        <f t="shared" ca="1" si="388"/>
        <v xml:space="preserve"> </v>
      </c>
      <c r="CV208" s="87" t="str">
        <f t="shared" ca="1" si="388"/>
        <v xml:space="preserve"> </v>
      </c>
      <c r="CW208" s="87" t="str">
        <f t="shared" ca="1" si="388"/>
        <v xml:space="preserve"> </v>
      </c>
      <c r="CX208" s="87" t="str">
        <f t="shared" ca="1" si="388"/>
        <v xml:space="preserve"> </v>
      </c>
      <c r="CY208" s="87" t="str">
        <f t="shared" si="388"/>
        <v>WD</v>
      </c>
      <c r="CZ208" s="87" t="str">
        <f t="shared" si="388"/>
        <v>WD</v>
      </c>
      <c r="DA208" s="87" t="str">
        <f t="shared" ref="DA208:DZ208" ca="1" si="389">IF($C$2=TRUE,IF($F$208="",IF(AND(OR($D$208&lt;=DA$8,$D$208&lt;DB$8),$E$208&gt;=DA$8),$H$208,IF(OR(WEEKDAY(DA$8)=1,WEEKDAY(DA$8)=7),"WD"," ")),IF(AND(OR($D$208&lt;=DA$8,$D$208&lt;DB$8),$F$208&gt;=DA$8),"C",IF(OR(WEEKDAY(DA$8)=1,WEEKDAY(DA$8)=7),"WD"," "))),IF(OR(WEEKDAY(DA$8)=1,WEEKDAY(DA$8)=7),"WD",IF($F$208="",IF(AND(OR($D$208&lt;=DA$8,$D$208&lt;DB$8),$E$208&gt;=DA$8),$H$208," "),IF(AND(OR($D$208&lt;=DA$8,$D$208&lt;DB$8),$F$208&gt;=DA$8),"C"," "))))</f>
        <v xml:space="preserve"> </v>
      </c>
      <c r="DB208" s="87" t="str">
        <f t="shared" ca="1" si="389"/>
        <v xml:space="preserve"> </v>
      </c>
      <c r="DC208" s="87" t="str">
        <f t="shared" ca="1" si="389"/>
        <v xml:space="preserve"> </v>
      </c>
      <c r="DD208" s="87" t="str">
        <f t="shared" ca="1" si="389"/>
        <v xml:space="preserve"> </v>
      </c>
      <c r="DE208" s="87" t="str">
        <f t="shared" ca="1" si="389"/>
        <v xml:space="preserve"> </v>
      </c>
      <c r="DF208" s="87" t="str">
        <f t="shared" si="389"/>
        <v>WD</v>
      </c>
      <c r="DG208" s="87" t="str">
        <f t="shared" si="389"/>
        <v>WD</v>
      </c>
      <c r="DH208" s="87" t="str">
        <f t="shared" ca="1" si="389"/>
        <v xml:space="preserve"> </v>
      </c>
      <c r="DI208" s="87" t="str">
        <f t="shared" ca="1" si="389"/>
        <v xml:space="preserve"> </v>
      </c>
      <c r="DJ208" s="87" t="str">
        <f t="shared" ca="1" si="389"/>
        <v xml:space="preserve"> </v>
      </c>
      <c r="DK208" s="87" t="str">
        <f t="shared" ca="1" si="389"/>
        <v xml:space="preserve"> </v>
      </c>
      <c r="DL208" s="87" t="str">
        <f t="shared" ca="1" si="389"/>
        <v xml:space="preserve"> </v>
      </c>
      <c r="DM208" s="87" t="str">
        <f t="shared" si="389"/>
        <v>WD</v>
      </c>
      <c r="DN208" s="87" t="str">
        <f t="shared" si="389"/>
        <v>WD</v>
      </c>
      <c r="DO208" s="87" t="str">
        <f t="shared" ca="1" si="389"/>
        <v xml:space="preserve"> </v>
      </c>
      <c r="DP208" s="87" t="str">
        <f t="shared" ca="1" si="389"/>
        <v xml:space="preserve"> </v>
      </c>
      <c r="DQ208" s="87" t="str">
        <f t="shared" ca="1" si="389"/>
        <v xml:space="preserve"> </v>
      </c>
      <c r="DR208" s="87" t="str">
        <f t="shared" ca="1" si="389"/>
        <v xml:space="preserve"> </v>
      </c>
      <c r="DS208" s="87" t="str">
        <f t="shared" ca="1" si="389"/>
        <v xml:space="preserve"> </v>
      </c>
      <c r="DT208" s="87" t="str">
        <f t="shared" si="389"/>
        <v>WD</v>
      </c>
      <c r="DU208" s="87" t="str">
        <f t="shared" si="389"/>
        <v>WD</v>
      </c>
      <c r="DV208" s="87" t="str">
        <f t="shared" ca="1" si="389"/>
        <v xml:space="preserve"> </v>
      </c>
      <c r="DW208" s="87" t="str">
        <f t="shared" ca="1" si="389"/>
        <v xml:space="preserve"> </v>
      </c>
      <c r="DX208" s="87" t="str">
        <f t="shared" ca="1" si="389"/>
        <v xml:space="preserve"> </v>
      </c>
      <c r="DY208" s="87" t="str">
        <f t="shared" ca="1" si="389"/>
        <v xml:space="preserve"> </v>
      </c>
      <c r="DZ208" s="87" t="str">
        <f t="shared" ca="1" si="389"/>
        <v xml:space="preserve"> </v>
      </c>
    </row>
    <row r="209" spans="1:130" s="74" customFormat="1" ht="1.2" customHeight="1" x14ac:dyDescent="0.3">
      <c r="A209" s="96"/>
      <c r="B209" s="96"/>
      <c r="C209" s="96"/>
      <c r="D209" s="97"/>
      <c r="E209" s="97"/>
      <c r="F209" s="97"/>
      <c r="G209" s="98" t="str">
        <f ca="1">IF(AND(G208 = 100%, G210 = 100%), "100%", " ")</f>
        <v xml:space="preserve"> </v>
      </c>
      <c r="H209" s="82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  <c r="BX209" s="87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  <c r="DS209" s="87"/>
      <c r="DT209" s="87"/>
      <c r="DU209" s="87"/>
      <c r="DV209" s="87"/>
      <c r="DW209" s="87"/>
      <c r="DX209" s="87"/>
      <c r="DY209" s="87"/>
      <c r="DZ209" s="87"/>
    </row>
    <row r="210" spans="1:130" x14ac:dyDescent="0.3">
      <c r="A210" s="96" t="str">
        <f ca="1">IF(OFFSET(Actions!B1,101,0)  = "","", OFFSET(Actions!B1,101,0) )</f>
        <v/>
      </c>
      <c r="B210" s="96" t="str">
        <f ca="1">IF(OFFSET(Actions!H$1,101,0) = "","", OFFSET(Actions!H$1,101,0))</f>
        <v/>
      </c>
      <c r="C210" s="96" t="str">
        <f ca="1">IF(OFFSET(Actions!C1,101,0)  = "","", OFFSET(Actions!C1,101,0) )</f>
        <v/>
      </c>
      <c r="D210" s="97" t="str">
        <f ca="1">IF(OFFSET(Actions!I$1,101,0) = 0/1/1900,"",IFERROR(DATEVALUE(MID(OFFSET(Actions!I$1,101,0), 5,8 )), OFFSET(Actions!I$1,101,0)))</f>
        <v/>
      </c>
      <c r="E210" s="97" t="str">
        <f ca="1">IF(OFFSET(Actions!J$1,101,0) = 0/1/1900,"",IFERROR(DATEVALUE(MID(OFFSET(Actions!J$1,101,0), 5,8 )), OFFSET(Actions!J$1,101,0)))</f>
        <v/>
      </c>
      <c r="F210" s="97" t="str">
        <f ca="1">IF(OFFSET(Actions!K$1,101,0) = 0/1/1900,"",IFERROR(DATEVALUE(MID(OFFSET(Actions!K$1,101,0), 5,8 )), OFFSET(Actions!K$1,101,0)))</f>
        <v/>
      </c>
      <c r="G210" s="98" t="str">
        <f ca="1">IF(OFFSET(Actions!G1,101,0)  = "","", OFFSET(Actions!G1,101,0) )</f>
        <v/>
      </c>
      <c r="H210" s="82" t="str">
        <f ca="1">IF(OFFSET(Actions!E1,101,0)  = "","", OFFSET(Actions!E1,101,0) )</f>
        <v/>
      </c>
      <c r="I210" s="87" t="str">
        <f t="shared" ref="I210:AN210" ca="1" si="390">IF($C$2=TRUE,IF($F$210="",IF(AND(OR($D$210&lt;=I$8,$D$210&lt;J$8),$E$210&gt;=I$8),$H$210,IF(OR(WEEKDAY(I$8)=1,WEEKDAY(I$8)=7),"WD"," ")),IF(AND(OR($D$210&lt;=I$8,$D$210&lt;J$8),$F$210&gt;=I$8),"C",IF(OR(WEEKDAY(I$8)=1,WEEKDAY(I$8)=7),"WD"," "))),IF(OR(WEEKDAY(I$8)=1,WEEKDAY(I$8)=7),"WD",IF($F$210="",IF(AND(OR($D$210&lt;=I$8,$D$210&lt;J$8),$E$210&gt;=I$8),$H$210," "),IF(AND(OR($D$210&lt;=I$8,$D$210&lt;J$8),$F$210&gt;=I$8),"C"," "))))</f>
        <v xml:space="preserve"> </v>
      </c>
      <c r="J210" s="87" t="str">
        <f t="shared" ca="1" si="390"/>
        <v xml:space="preserve"> </v>
      </c>
      <c r="K210" s="87" t="str">
        <f t="shared" ca="1" si="390"/>
        <v xml:space="preserve"> </v>
      </c>
      <c r="L210" s="87" t="str">
        <f t="shared" si="390"/>
        <v>WD</v>
      </c>
      <c r="M210" s="87" t="str">
        <f t="shared" si="390"/>
        <v>WD</v>
      </c>
      <c r="N210" s="87" t="str">
        <f t="shared" ca="1" si="390"/>
        <v xml:space="preserve"> </v>
      </c>
      <c r="O210" s="87" t="str">
        <f t="shared" ca="1" si="390"/>
        <v xml:space="preserve"> </v>
      </c>
      <c r="P210" s="87" t="str">
        <f t="shared" ca="1" si="390"/>
        <v xml:space="preserve"> </v>
      </c>
      <c r="Q210" s="87" t="str">
        <f t="shared" ca="1" si="390"/>
        <v xml:space="preserve"> </v>
      </c>
      <c r="R210" s="87" t="str">
        <f t="shared" ca="1" si="390"/>
        <v xml:space="preserve"> </v>
      </c>
      <c r="S210" s="87" t="str">
        <f t="shared" si="390"/>
        <v>WD</v>
      </c>
      <c r="T210" s="87" t="str">
        <f t="shared" si="390"/>
        <v>WD</v>
      </c>
      <c r="U210" s="87" t="str">
        <f t="shared" ca="1" si="390"/>
        <v xml:space="preserve"> </v>
      </c>
      <c r="V210" s="87" t="str">
        <f t="shared" ca="1" si="390"/>
        <v xml:space="preserve"> </v>
      </c>
      <c r="W210" s="87" t="str">
        <f t="shared" ca="1" si="390"/>
        <v xml:space="preserve"> </v>
      </c>
      <c r="X210" s="87" t="str">
        <f t="shared" ca="1" si="390"/>
        <v xml:space="preserve"> </v>
      </c>
      <c r="Y210" s="87" t="str">
        <f t="shared" ca="1" si="390"/>
        <v xml:space="preserve"> </v>
      </c>
      <c r="Z210" s="87" t="str">
        <f t="shared" si="390"/>
        <v>WD</v>
      </c>
      <c r="AA210" s="87" t="str">
        <f t="shared" si="390"/>
        <v>WD</v>
      </c>
      <c r="AB210" s="87" t="str">
        <f t="shared" ca="1" si="390"/>
        <v xml:space="preserve"> </v>
      </c>
      <c r="AC210" s="87" t="str">
        <f t="shared" ca="1" si="390"/>
        <v xml:space="preserve"> </v>
      </c>
      <c r="AD210" s="87" t="str">
        <f t="shared" ca="1" si="390"/>
        <v xml:space="preserve"> </v>
      </c>
      <c r="AE210" s="87" t="str">
        <f t="shared" ca="1" si="390"/>
        <v xml:space="preserve"> </v>
      </c>
      <c r="AF210" s="87" t="str">
        <f t="shared" ca="1" si="390"/>
        <v xml:space="preserve"> </v>
      </c>
      <c r="AG210" s="87" t="str">
        <f t="shared" si="390"/>
        <v>WD</v>
      </c>
      <c r="AH210" s="87" t="str">
        <f t="shared" si="390"/>
        <v>WD</v>
      </c>
      <c r="AI210" s="87" t="str">
        <f t="shared" ca="1" si="390"/>
        <v xml:space="preserve"> </v>
      </c>
      <c r="AJ210" s="87" t="str">
        <f t="shared" ca="1" si="390"/>
        <v xml:space="preserve"> </v>
      </c>
      <c r="AK210" s="87" t="str">
        <f t="shared" ca="1" si="390"/>
        <v xml:space="preserve"> </v>
      </c>
      <c r="AL210" s="87" t="str">
        <f t="shared" ca="1" si="390"/>
        <v xml:space="preserve"> </v>
      </c>
      <c r="AM210" s="87" t="str">
        <f t="shared" ca="1" si="390"/>
        <v xml:space="preserve"> </v>
      </c>
      <c r="AN210" s="87" t="str">
        <f t="shared" si="390"/>
        <v>WD</v>
      </c>
      <c r="AO210" s="87" t="str">
        <f t="shared" ref="AO210:BT210" si="391">IF($C$2=TRUE,IF($F$210="",IF(AND(OR($D$210&lt;=AO$8,$D$210&lt;AP$8),$E$210&gt;=AO$8),$H$210,IF(OR(WEEKDAY(AO$8)=1,WEEKDAY(AO$8)=7),"WD"," ")),IF(AND(OR($D$210&lt;=AO$8,$D$210&lt;AP$8),$F$210&gt;=AO$8),"C",IF(OR(WEEKDAY(AO$8)=1,WEEKDAY(AO$8)=7),"WD"," "))),IF(OR(WEEKDAY(AO$8)=1,WEEKDAY(AO$8)=7),"WD",IF($F$210="",IF(AND(OR($D$210&lt;=AO$8,$D$210&lt;AP$8),$E$210&gt;=AO$8),$H$210," "),IF(AND(OR($D$210&lt;=AO$8,$D$210&lt;AP$8),$F$210&gt;=AO$8),"C"," "))))</f>
        <v>WD</v>
      </c>
      <c r="AP210" s="87" t="str">
        <f t="shared" ca="1" si="391"/>
        <v xml:space="preserve"> </v>
      </c>
      <c r="AQ210" s="87" t="str">
        <f t="shared" ca="1" si="391"/>
        <v xml:space="preserve"> </v>
      </c>
      <c r="AR210" s="87" t="str">
        <f t="shared" ca="1" si="391"/>
        <v xml:space="preserve"> </v>
      </c>
      <c r="AS210" s="87" t="str">
        <f t="shared" ca="1" si="391"/>
        <v xml:space="preserve"> </v>
      </c>
      <c r="AT210" s="87" t="str">
        <f t="shared" ca="1" si="391"/>
        <v xml:space="preserve"> </v>
      </c>
      <c r="AU210" s="87" t="str">
        <f t="shared" si="391"/>
        <v>WD</v>
      </c>
      <c r="AV210" s="87" t="str">
        <f t="shared" si="391"/>
        <v>WD</v>
      </c>
      <c r="AW210" s="87" t="str">
        <f t="shared" ca="1" si="391"/>
        <v xml:space="preserve"> </v>
      </c>
      <c r="AX210" s="87" t="str">
        <f t="shared" ca="1" si="391"/>
        <v xml:space="preserve"> </v>
      </c>
      <c r="AY210" s="87" t="str">
        <f t="shared" ca="1" si="391"/>
        <v xml:space="preserve"> </v>
      </c>
      <c r="AZ210" s="87" t="str">
        <f t="shared" ca="1" si="391"/>
        <v xml:space="preserve"> </v>
      </c>
      <c r="BA210" s="87" t="str">
        <f t="shared" ca="1" si="391"/>
        <v xml:space="preserve"> </v>
      </c>
      <c r="BB210" s="87" t="str">
        <f t="shared" si="391"/>
        <v>WD</v>
      </c>
      <c r="BC210" s="87" t="str">
        <f t="shared" si="391"/>
        <v>WD</v>
      </c>
      <c r="BD210" s="87" t="str">
        <f t="shared" ca="1" si="391"/>
        <v xml:space="preserve"> </v>
      </c>
      <c r="BE210" s="87" t="str">
        <f t="shared" ca="1" si="391"/>
        <v xml:space="preserve"> </v>
      </c>
      <c r="BF210" s="87" t="str">
        <f t="shared" ca="1" si="391"/>
        <v xml:space="preserve"> </v>
      </c>
      <c r="BG210" s="87" t="str">
        <f t="shared" ca="1" si="391"/>
        <v xml:space="preserve"> </v>
      </c>
      <c r="BH210" s="87" t="str">
        <f t="shared" ca="1" si="391"/>
        <v xml:space="preserve"> </v>
      </c>
      <c r="BI210" s="87" t="str">
        <f t="shared" si="391"/>
        <v>WD</v>
      </c>
      <c r="BJ210" s="87" t="str">
        <f t="shared" si="391"/>
        <v>WD</v>
      </c>
      <c r="BK210" s="87" t="str">
        <f t="shared" ca="1" si="391"/>
        <v xml:space="preserve"> </v>
      </c>
      <c r="BL210" s="87" t="str">
        <f t="shared" ca="1" si="391"/>
        <v xml:space="preserve"> </v>
      </c>
      <c r="BM210" s="87" t="str">
        <f t="shared" ca="1" si="391"/>
        <v xml:space="preserve"> </v>
      </c>
      <c r="BN210" s="87" t="str">
        <f t="shared" ca="1" si="391"/>
        <v xml:space="preserve"> </v>
      </c>
      <c r="BO210" s="87" t="str">
        <f t="shared" ca="1" si="391"/>
        <v xml:space="preserve"> </v>
      </c>
      <c r="BP210" s="87" t="str">
        <f t="shared" si="391"/>
        <v>WD</v>
      </c>
      <c r="BQ210" s="87" t="str">
        <f t="shared" si="391"/>
        <v>WD</v>
      </c>
      <c r="BR210" s="87" t="str">
        <f t="shared" ca="1" si="391"/>
        <v xml:space="preserve"> </v>
      </c>
      <c r="BS210" s="87" t="str">
        <f t="shared" ca="1" si="391"/>
        <v xml:space="preserve"> </v>
      </c>
      <c r="BT210" s="87" t="str">
        <f t="shared" ca="1" si="391"/>
        <v xml:space="preserve"> </v>
      </c>
      <c r="BU210" s="87" t="str">
        <f t="shared" ref="BU210:CZ210" ca="1" si="392">IF($C$2=TRUE,IF($F$210="",IF(AND(OR($D$210&lt;=BU$8,$D$210&lt;BV$8),$E$210&gt;=BU$8),$H$210,IF(OR(WEEKDAY(BU$8)=1,WEEKDAY(BU$8)=7),"WD"," ")),IF(AND(OR($D$210&lt;=BU$8,$D$210&lt;BV$8),$F$210&gt;=BU$8),"C",IF(OR(WEEKDAY(BU$8)=1,WEEKDAY(BU$8)=7),"WD"," "))),IF(OR(WEEKDAY(BU$8)=1,WEEKDAY(BU$8)=7),"WD",IF($F$210="",IF(AND(OR($D$210&lt;=BU$8,$D$210&lt;BV$8),$E$210&gt;=BU$8),$H$210," "),IF(AND(OR($D$210&lt;=BU$8,$D$210&lt;BV$8),$F$210&gt;=BU$8),"C"," "))))</f>
        <v xml:space="preserve"> </v>
      </c>
      <c r="BV210" s="87" t="str">
        <f t="shared" ca="1" si="392"/>
        <v xml:space="preserve"> </v>
      </c>
      <c r="BW210" s="87" t="str">
        <f t="shared" si="392"/>
        <v>WD</v>
      </c>
      <c r="BX210" s="87" t="str">
        <f t="shared" si="392"/>
        <v>WD</v>
      </c>
      <c r="BY210" s="87" t="str">
        <f t="shared" ca="1" si="392"/>
        <v xml:space="preserve"> </v>
      </c>
      <c r="BZ210" s="87" t="str">
        <f t="shared" ca="1" si="392"/>
        <v xml:space="preserve"> </v>
      </c>
      <c r="CA210" s="87" t="str">
        <f t="shared" ca="1" si="392"/>
        <v xml:space="preserve"> </v>
      </c>
      <c r="CB210" s="87" t="str">
        <f t="shared" ca="1" si="392"/>
        <v xml:space="preserve"> </v>
      </c>
      <c r="CC210" s="87" t="str">
        <f t="shared" ca="1" si="392"/>
        <v xml:space="preserve"> </v>
      </c>
      <c r="CD210" s="87" t="str">
        <f t="shared" si="392"/>
        <v>WD</v>
      </c>
      <c r="CE210" s="87" t="str">
        <f t="shared" si="392"/>
        <v>WD</v>
      </c>
      <c r="CF210" s="87" t="str">
        <f t="shared" ca="1" si="392"/>
        <v xml:space="preserve"> </v>
      </c>
      <c r="CG210" s="87" t="str">
        <f t="shared" ca="1" si="392"/>
        <v xml:space="preserve"> </v>
      </c>
      <c r="CH210" s="87" t="str">
        <f t="shared" ca="1" si="392"/>
        <v xml:space="preserve"> </v>
      </c>
      <c r="CI210" s="87" t="str">
        <f t="shared" ca="1" si="392"/>
        <v xml:space="preserve"> </v>
      </c>
      <c r="CJ210" s="87" t="str">
        <f t="shared" ca="1" si="392"/>
        <v xml:space="preserve"> </v>
      </c>
      <c r="CK210" s="87" t="str">
        <f t="shared" si="392"/>
        <v>WD</v>
      </c>
      <c r="CL210" s="87" t="str">
        <f t="shared" si="392"/>
        <v>WD</v>
      </c>
      <c r="CM210" s="87" t="str">
        <f t="shared" ca="1" si="392"/>
        <v xml:space="preserve"> </v>
      </c>
      <c r="CN210" s="87" t="str">
        <f t="shared" ca="1" si="392"/>
        <v xml:space="preserve"> </v>
      </c>
      <c r="CO210" s="87" t="str">
        <f t="shared" ca="1" si="392"/>
        <v xml:space="preserve"> </v>
      </c>
      <c r="CP210" s="87" t="str">
        <f t="shared" ca="1" si="392"/>
        <v xml:space="preserve"> </v>
      </c>
      <c r="CQ210" s="87" t="str">
        <f t="shared" ca="1" si="392"/>
        <v xml:space="preserve"> </v>
      </c>
      <c r="CR210" s="87" t="str">
        <f t="shared" si="392"/>
        <v>WD</v>
      </c>
      <c r="CS210" s="87" t="str">
        <f t="shared" si="392"/>
        <v>WD</v>
      </c>
      <c r="CT210" s="87" t="str">
        <f t="shared" ca="1" si="392"/>
        <v xml:space="preserve"> </v>
      </c>
      <c r="CU210" s="87" t="str">
        <f t="shared" ca="1" si="392"/>
        <v xml:space="preserve"> </v>
      </c>
      <c r="CV210" s="87" t="str">
        <f t="shared" ca="1" si="392"/>
        <v xml:space="preserve"> </v>
      </c>
      <c r="CW210" s="87" t="str">
        <f t="shared" ca="1" si="392"/>
        <v xml:space="preserve"> </v>
      </c>
      <c r="CX210" s="87" t="str">
        <f t="shared" ca="1" si="392"/>
        <v xml:space="preserve"> </v>
      </c>
      <c r="CY210" s="87" t="str">
        <f t="shared" si="392"/>
        <v>WD</v>
      </c>
      <c r="CZ210" s="87" t="str">
        <f t="shared" si="392"/>
        <v>WD</v>
      </c>
      <c r="DA210" s="87" t="str">
        <f t="shared" ref="DA210:DZ210" ca="1" si="393">IF($C$2=TRUE,IF($F$210="",IF(AND(OR($D$210&lt;=DA$8,$D$210&lt;DB$8),$E$210&gt;=DA$8),$H$210,IF(OR(WEEKDAY(DA$8)=1,WEEKDAY(DA$8)=7),"WD"," ")),IF(AND(OR($D$210&lt;=DA$8,$D$210&lt;DB$8),$F$210&gt;=DA$8),"C",IF(OR(WEEKDAY(DA$8)=1,WEEKDAY(DA$8)=7),"WD"," "))),IF(OR(WEEKDAY(DA$8)=1,WEEKDAY(DA$8)=7),"WD",IF($F$210="",IF(AND(OR($D$210&lt;=DA$8,$D$210&lt;DB$8),$E$210&gt;=DA$8),$H$210," "),IF(AND(OR($D$210&lt;=DA$8,$D$210&lt;DB$8),$F$210&gt;=DA$8),"C"," "))))</f>
        <v xml:space="preserve"> </v>
      </c>
      <c r="DB210" s="87" t="str">
        <f t="shared" ca="1" si="393"/>
        <v xml:space="preserve"> </v>
      </c>
      <c r="DC210" s="87" t="str">
        <f t="shared" ca="1" si="393"/>
        <v xml:space="preserve"> </v>
      </c>
      <c r="DD210" s="87" t="str">
        <f t="shared" ca="1" si="393"/>
        <v xml:space="preserve"> </v>
      </c>
      <c r="DE210" s="87" t="str">
        <f t="shared" ca="1" si="393"/>
        <v xml:space="preserve"> </v>
      </c>
      <c r="DF210" s="87" t="str">
        <f t="shared" si="393"/>
        <v>WD</v>
      </c>
      <c r="DG210" s="87" t="str">
        <f t="shared" si="393"/>
        <v>WD</v>
      </c>
      <c r="DH210" s="87" t="str">
        <f t="shared" ca="1" si="393"/>
        <v xml:space="preserve"> </v>
      </c>
      <c r="DI210" s="87" t="str">
        <f t="shared" ca="1" si="393"/>
        <v xml:space="preserve"> </v>
      </c>
      <c r="DJ210" s="87" t="str">
        <f t="shared" ca="1" si="393"/>
        <v xml:space="preserve"> </v>
      </c>
      <c r="DK210" s="87" t="str">
        <f t="shared" ca="1" si="393"/>
        <v xml:space="preserve"> </v>
      </c>
      <c r="DL210" s="87" t="str">
        <f t="shared" ca="1" si="393"/>
        <v xml:space="preserve"> </v>
      </c>
      <c r="DM210" s="87" t="str">
        <f t="shared" si="393"/>
        <v>WD</v>
      </c>
      <c r="DN210" s="87" t="str">
        <f t="shared" si="393"/>
        <v>WD</v>
      </c>
      <c r="DO210" s="87" t="str">
        <f t="shared" ca="1" si="393"/>
        <v xml:space="preserve"> </v>
      </c>
      <c r="DP210" s="87" t="str">
        <f t="shared" ca="1" si="393"/>
        <v xml:space="preserve"> </v>
      </c>
      <c r="DQ210" s="87" t="str">
        <f t="shared" ca="1" si="393"/>
        <v xml:space="preserve"> </v>
      </c>
      <c r="DR210" s="87" t="str">
        <f t="shared" ca="1" si="393"/>
        <v xml:space="preserve"> </v>
      </c>
      <c r="DS210" s="87" t="str">
        <f t="shared" ca="1" si="393"/>
        <v xml:space="preserve"> </v>
      </c>
      <c r="DT210" s="87" t="str">
        <f t="shared" si="393"/>
        <v>WD</v>
      </c>
      <c r="DU210" s="87" t="str">
        <f t="shared" si="393"/>
        <v>WD</v>
      </c>
      <c r="DV210" s="87" t="str">
        <f t="shared" ca="1" si="393"/>
        <v xml:space="preserve"> </v>
      </c>
      <c r="DW210" s="87" t="str">
        <f t="shared" ca="1" si="393"/>
        <v xml:space="preserve"> </v>
      </c>
      <c r="DX210" s="87" t="str">
        <f t="shared" ca="1" si="393"/>
        <v xml:space="preserve"> </v>
      </c>
      <c r="DY210" s="87" t="str">
        <f t="shared" ca="1" si="393"/>
        <v xml:space="preserve"> </v>
      </c>
      <c r="DZ210" s="87" t="str">
        <f t="shared" ca="1" si="393"/>
        <v xml:space="preserve"> </v>
      </c>
    </row>
    <row r="211" spans="1:130" s="74" customFormat="1" ht="1.2" customHeight="1" x14ac:dyDescent="0.3">
      <c r="A211" s="96"/>
      <c r="B211" s="96"/>
      <c r="C211" s="96"/>
      <c r="D211" s="97"/>
      <c r="E211" s="97"/>
      <c r="F211" s="97"/>
      <c r="G211" s="98" t="str">
        <f ca="1">IF(AND(G210 = 100%, G212 = 100%), "100%", " ")</f>
        <v xml:space="preserve"> </v>
      </c>
      <c r="H211" s="82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DR211" s="87"/>
      <c r="DS211" s="87"/>
      <c r="DT211" s="87"/>
      <c r="DU211" s="87"/>
      <c r="DV211" s="87"/>
      <c r="DW211" s="87"/>
      <c r="DX211" s="87"/>
      <c r="DY211" s="87"/>
      <c r="DZ211" s="87"/>
    </row>
    <row r="212" spans="1:130" x14ac:dyDescent="0.3">
      <c r="A212" s="96" t="str">
        <f ca="1">IF(OFFSET(Actions!B1,102,0)  = "","", OFFSET(Actions!B1,102,0) )</f>
        <v/>
      </c>
      <c r="B212" s="96" t="str">
        <f ca="1">IF(OFFSET(Actions!H$1,102,0) = "","", OFFSET(Actions!H$1,102,0))</f>
        <v/>
      </c>
      <c r="C212" s="96" t="str">
        <f ca="1">IF(OFFSET(Actions!C1,102,0)  = "","", OFFSET(Actions!C1,102,0) )</f>
        <v/>
      </c>
      <c r="D212" s="97" t="str">
        <f ca="1">IF(OFFSET(Actions!I$1,102,0) = 0/1/1900,"",IFERROR(DATEVALUE(MID(OFFSET(Actions!I$1,102,0), 5,8 )), OFFSET(Actions!I$1,102,0)))</f>
        <v/>
      </c>
      <c r="E212" s="97" t="str">
        <f ca="1">IF(OFFSET(Actions!J$1,102,0) = 0/1/1900,"",IFERROR(DATEVALUE(MID(OFFSET(Actions!J$1,102,0), 5,8 )), OFFSET(Actions!J$1,102,0)))</f>
        <v/>
      </c>
      <c r="F212" s="97" t="str">
        <f ca="1">IF(OFFSET(Actions!K$1,102,0) = 0/1/1900,"",IFERROR(DATEVALUE(MID(OFFSET(Actions!K$1,102,0), 5,8 )), OFFSET(Actions!K$1,102,0)))</f>
        <v/>
      </c>
      <c r="G212" s="98" t="str">
        <f ca="1">IF(OFFSET(Actions!G1,102,0)  = "","", OFFSET(Actions!G1,102,0) )</f>
        <v/>
      </c>
      <c r="H212" s="82" t="str">
        <f ca="1">IF(OFFSET(Actions!E1,102,0)  = "","", OFFSET(Actions!E1,102,0) )</f>
        <v/>
      </c>
      <c r="I212" s="87" t="str">
        <f t="shared" ref="I212:AN212" ca="1" si="394">IF($C$2=TRUE,IF($F$212="",IF(AND(OR($D$212&lt;=I$8,$D$212&lt;J$8),$E$212&gt;=I$8),$H$212,IF(OR(WEEKDAY(I$8)=1,WEEKDAY(I$8)=7),"WD"," ")),IF(AND(OR($D$212&lt;=I$8,$D$212&lt;J$8),$F$212&gt;=I$8),"C",IF(OR(WEEKDAY(I$8)=1,WEEKDAY(I$8)=7),"WD"," "))),IF(OR(WEEKDAY(I$8)=1,WEEKDAY(I$8)=7),"WD",IF($F$212="",IF(AND(OR($D$212&lt;=I$8,$D$212&lt;J$8),$E$212&gt;=I$8),$H$212," "),IF(AND(OR($D$212&lt;=I$8,$D$212&lt;J$8),$F$212&gt;=I$8),"C"," "))))</f>
        <v xml:space="preserve"> </v>
      </c>
      <c r="J212" s="87" t="str">
        <f t="shared" ca="1" si="394"/>
        <v xml:space="preserve"> </v>
      </c>
      <c r="K212" s="87" t="str">
        <f t="shared" ca="1" si="394"/>
        <v xml:space="preserve"> </v>
      </c>
      <c r="L212" s="87" t="str">
        <f t="shared" si="394"/>
        <v>WD</v>
      </c>
      <c r="M212" s="87" t="str">
        <f t="shared" si="394"/>
        <v>WD</v>
      </c>
      <c r="N212" s="87" t="str">
        <f t="shared" ca="1" si="394"/>
        <v xml:space="preserve"> </v>
      </c>
      <c r="O212" s="87" t="str">
        <f t="shared" ca="1" si="394"/>
        <v xml:space="preserve"> </v>
      </c>
      <c r="P212" s="87" t="str">
        <f t="shared" ca="1" si="394"/>
        <v xml:space="preserve"> </v>
      </c>
      <c r="Q212" s="87" t="str">
        <f t="shared" ca="1" si="394"/>
        <v xml:space="preserve"> </v>
      </c>
      <c r="R212" s="87" t="str">
        <f t="shared" ca="1" si="394"/>
        <v xml:space="preserve"> </v>
      </c>
      <c r="S212" s="87" t="str">
        <f t="shared" si="394"/>
        <v>WD</v>
      </c>
      <c r="T212" s="87" t="str">
        <f t="shared" si="394"/>
        <v>WD</v>
      </c>
      <c r="U212" s="87" t="str">
        <f t="shared" ca="1" si="394"/>
        <v xml:space="preserve"> </v>
      </c>
      <c r="V212" s="87" t="str">
        <f t="shared" ca="1" si="394"/>
        <v xml:space="preserve"> </v>
      </c>
      <c r="W212" s="87" t="str">
        <f t="shared" ca="1" si="394"/>
        <v xml:space="preserve"> </v>
      </c>
      <c r="X212" s="87" t="str">
        <f t="shared" ca="1" si="394"/>
        <v xml:space="preserve"> </v>
      </c>
      <c r="Y212" s="87" t="str">
        <f t="shared" ca="1" si="394"/>
        <v xml:space="preserve"> </v>
      </c>
      <c r="Z212" s="87" t="str">
        <f t="shared" si="394"/>
        <v>WD</v>
      </c>
      <c r="AA212" s="87" t="str">
        <f t="shared" si="394"/>
        <v>WD</v>
      </c>
      <c r="AB212" s="87" t="str">
        <f t="shared" ca="1" si="394"/>
        <v xml:space="preserve"> </v>
      </c>
      <c r="AC212" s="87" t="str">
        <f t="shared" ca="1" si="394"/>
        <v xml:space="preserve"> </v>
      </c>
      <c r="AD212" s="87" t="str">
        <f t="shared" ca="1" si="394"/>
        <v xml:space="preserve"> </v>
      </c>
      <c r="AE212" s="87" t="str">
        <f t="shared" ca="1" si="394"/>
        <v xml:space="preserve"> </v>
      </c>
      <c r="AF212" s="87" t="str">
        <f t="shared" ca="1" si="394"/>
        <v xml:space="preserve"> </v>
      </c>
      <c r="AG212" s="87" t="str">
        <f t="shared" si="394"/>
        <v>WD</v>
      </c>
      <c r="AH212" s="87" t="str">
        <f t="shared" si="394"/>
        <v>WD</v>
      </c>
      <c r="AI212" s="87" t="str">
        <f t="shared" ca="1" si="394"/>
        <v xml:space="preserve"> </v>
      </c>
      <c r="AJ212" s="87" t="str">
        <f t="shared" ca="1" si="394"/>
        <v xml:space="preserve"> </v>
      </c>
      <c r="AK212" s="87" t="str">
        <f t="shared" ca="1" si="394"/>
        <v xml:space="preserve"> </v>
      </c>
      <c r="AL212" s="87" t="str">
        <f t="shared" ca="1" si="394"/>
        <v xml:space="preserve"> </v>
      </c>
      <c r="AM212" s="87" t="str">
        <f t="shared" ca="1" si="394"/>
        <v xml:space="preserve"> </v>
      </c>
      <c r="AN212" s="87" t="str">
        <f t="shared" si="394"/>
        <v>WD</v>
      </c>
      <c r="AO212" s="87" t="str">
        <f t="shared" ref="AO212:BT212" si="395">IF($C$2=TRUE,IF($F$212="",IF(AND(OR($D$212&lt;=AO$8,$D$212&lt;AP$8),$E$212&gt;=AO$8),$H$212,IF(OR(WEEKDAY(AO$8)=1,WEEKDAY(AO$8)=7),"WD"," ")),IF(AND(OR($D$212&lt;=AO$8,$D$212&lt;AP$8),$F$212&gt;=AO$8),"C",IF(OR(WEEKDAY(AO$8)=1,WEEKDAY(AO$8)=7),"WD"," "))),IF(OR(WEEKDAY(AO$8)=1,WEEKDAY(AO$8)=7),"WD",IF($F$212="",IF(AND(OR($D$212&lt;=AO$8,$D$212&lt;AP$8),$E$212&gt;=AO$8),$H$212," "),IF(AND(OR($D$212&lt;=AO$8,$D$212&lt;AP$8),$F$212&gt;=AO$8),"C"," "))))</f>
        <v>WD</v>
      </c>
      <c r="AP212" s="87" t="str">
        <f t="shared" ca="1" si="395"/>
        <v xml:space="preserve"> </v>
      </c>
      <c r="AQ212" s="87" t="str">
        <f t="shared" ca="1" si="395"/>
        <v xml:space="preserve"> </v>
      </c>
      <c r="AR212" s="87" t="str">
        <f t="shared" ca="1" si="395"/>
        <v xml:space="preserve"> </v>
      </c>
      <c r="AS212" s="87" t="str">
        <f t="shared" ca="1" si="395"/>
        <v xml:space="preserve"> </v>
      </c>
      <c r="AT212" s="87" t="str">
        <f t="shared" ca="1" si="395"/>
        <v xml:space="preserve"> </v>
      </c>
      <c r="AU212" s="87" t="str">
        <f t="shared" si="395"/>
        <v>WD</v>
      </c>
      <c r="AV212" s="87" t="str">
        <f t="shared" si="395"/>
        <v>WD</v>
      </c>
      <c r="AW212" s="87" t="str">
        <f t="shared" ca="1" si="395"/>
        <v xml:space="preserve"> </v>
      </c>
      <c r="AX212" s="87" t="str">
        <f t="shared" ca="1" si="395"/>
        <v xml:space="preserve"> </v>
      </c>
      <c r="AY212" s="87" t="str">
        <f t="shared" ca="1" si="395"/>
        <v xml:space="preserve"> </v>
      </c>
      <c r="AZ212" s="87" t="str">
        <f t="shared" ca="1" si="395"/>
        <v xml:space="preserve"> </v>
      </c>
      <c r="BA212" s="87" t="str">
        <f t="shared" ca="1" si="395"/>
        <v xml:space="preserve"> </v>
      </c>
      <c r="BB212" s="87" t="str">
        <f t="shared" si="395"/>
        <v>WD</v>
      </c>
      <c r="BC212" s="87" t="str">
        <f t="shared" si="395"/>
        <v>WD</v>
      </c>
      <c r="BD212" s="87" t="str">
        <f t="shared" ca="1" si="395"/>
        <v xml:space="preserve"> </v>
      </c>
      <c r="BE212" s="87" t="str">
        <f t="shared" ca="1" si="395"/>
        <v xml:space="preserve"> </v>
      </c>
      <c r="BF212" s="87" t="str">
        <f t="shared" ca="1" si="395"/>
        <v xml:space="preserve"> </v>
      </c>
      <c r="BG212" s="87" t="str">
        <f t="shared" ca="1" si="395"/>
        <v xml:space="preserve"> </v>
      </c>
      <c r="BH212" s="87" t="str">
        <f t="shared" ca="1" si="395"/>
        <v xml:space="preserve"> </v>
      </c>
      <c r="BI212" s="87" t="str">
        <f t="shared" si="395"/>
        <v>WD</v>
      </c>
      <c r="BJ212" s="87" t="str">
        <f t="shared" si="395"/>
        <v>WD</v>
      </c>
      <c r="BK212" s="87" t="str">
        <f t="shared" ca="1" si="395"/>
        <v xml:space="preserve"> </v>
      </c>
      <c r="BL212" s="87" t="str">
        <f t="shared" ca="1" si="395"/>
        <v xml:space="preserve"> </v>
      </c>
      <c r="BM212" s="87" t="str">
        <f t="shared" ca="1" si="395"/>
        <v xml:space="preserve"> </v>
      </c>
      <c r="BN212" s="87" t="str">
        <f t="shared" ca="1" si="395"/>
        <v xml:space="preserve"> </v>
      </c>
      <c r="BO212" s="87" t="str">
        <f t="shared" ca="1" si="395"/>
        <v xml:space="preserve"> </v>
      </c>
      <c r="BP212" s="87" t="str">
        <f t="shared" si="395"/>
        <v>WD</v>
      </c>
      <c r="BQ212" s="87" t="str">
        <f t="shared" si="395"/>
        <v>WD</v>
      </c>
      <c r="BR212" s="87" t="str">
        <f t="shared" ca="1" si="395"/>
        <v xml:space="preserve"> </v>
      </c>
      <c r="BS212" s="87" t="str">
        <f t="shared" ca="1" si="395"/>
        <v xml:space="preserve"> </v>
      </c>
      <c r="BT212" s="87" t="str">
        <f t="shared" ca="1" si="395"/>
        <v xml:space="preserve"> </v>
      </c>
      <c r="BU212" s="87" t="str">
        <f t="shared" ref="BU212:CZ212" ca="1" si="396">IF($C$2=TRUE,IF($F$212="",IF(AND(OR($D$212&lt;=BU$8,$D$212&lt;BV$8),$E$212&gt;=BU$8),$H$212,IF(OR(WEEKDAY(BU$8)=1,WEEKDAY(BU$8)=7),"WD"," ")),IF(AND(OR($D$212&lt;=BU$8,$D$212&lt;BV$8),$F$212&gt;=BU$8),"C",IF(OR(WEEKDAY(BU$8)=1,WEEKDAY(BU$8)=7),"WD"," "))),IF(OR(WEEKDAY(BU$8)=1,WEEKDAY(BU$8)=7),"WD",IF($F$212="",IF(AND(OR($D$212&lt;=BU$8,$D$212&lt;BV$8),$E$212&gt;=BU$8),$H$212," "),IF(AND(OR($D$212&lt;=BU$8,$D$212&lt;BV$8),$F$212&gt;=BU$8),"C"," "))))</f>
        <v xml:space="preserve"> </v>
      </c>
      <c r="BV212" s="87" t="str">
        <f t="shared" ca="1" si="396"/>
        <v xml:space="preserve"> </v>
      </c>
      <c r="BW212" s="87" t="str">
        <f t="shared" si="396"/>
        <v>WD</v>
      </c>
      <c r="BX212" s="87" t="str">
        <f t="shared" si="396"/>
        <v>WD</v>
      </c>
      <c r="BY212" s="87" t="str">
        <f t="shared" ca="1" si="396"/>
        <v xml:space="preserve"> </v>
      </c>
      <c r="BZ212" s="87" t="str">
        <f t="shared" ca="1" si="396"/>
        <v xml:space="preserve"> </v>
      </c>
      <c r="CA212" s="87" t="str">
        <f t="shared" ca="1" si="396"/>
        <v xml:space="preserve"> </v>
      </c>
      <c r="CB212" s="87" t="str">
        <f t="shared" ca="1" si="396"/>
        <v xml:space="preserve"> </v>
      </c>
      <c r="CC212" s="87" t="str">
        <f t="shared" ca="1" si="396"/>
        <v xml:space="preserve"> </v>
      </c>
      <c r="CD212" s="87" t="str">
        <f t="shared" si="396"/>
        <v>WD</v>
      </c>
      <c r="CE212" s="87" t="str">
        <f t="shared" si="396"/>
        <v>WD</v>
      </c>
      <c r="CF212" s="87" t="str">
        <f t="shared" ca="1" si="396"/>
        <v xml:space="preserve"> </v>
      </c>
      <c r="CG212" s="87" t="str">
        <f t="shared" ca="1" si="396"/>
        <v xml:space="preserve"> </v>
      </c>
      <c r="CH212" s="87" t="str">
        <f t="shared" ca="1" si="396"/>
        <v xml:space="preserve"> </v>
      </c>
      <c r="CI212" s="87" t="str">
        <f t="shared" ca="1" si="396"/>
        <v xml:space="preserve"> </v>
      </c>
      <c r="CJ212" s="87" t="str">
        <f t="shared" ca="1" si="396"/>
        <v xml:space="preserve"> </v>
      </c>
      <c r="CK212" s="87" t="str">
        <f t="shared" si="396"/>
        <v>WD</v>
      </c>
      <c r="CL212" s="87" t="str">
        <f t="shared" si="396"/>
        <v>WD</v>
      </c>
      <c r="CM212" s="87" t="str">
        <f t="shared" ca="1" si="396"/>
        <v xml:space="preserve"> </v>
      </c>
      <c r="CN212" s="87" t="str">
        <f t="shared" ca="1" si="396"/>
        <v xml:space="preserve"> </v>
      </c>
      <c r="CO212" s="87" t="str">
        <f t="shared" ca="1" si="396"/>
        <v xml:space="preserve"> </v>
      </c>
      <c r="CP212" s="87" t="str">
        <f t="shared" ca="1" si="396"/>
        <v xml:space="preserve"> </v>
      </c>
      <c r="CQ212" s="87" t="str">
        <f t="shared" ca="1" si="396"/>
        <v xml:space="preserve"> </v>
      </c>
      <c r="CR212" s="87" t="str">
        <f t="shared" si="396"/>
        <v>WD</v>
      </c>
      <c r="CS212" s="87" t="str">
        <f t="shared" si="396"/>
        <v>WD</v>
      </c>
      <c r="CT212" s="87" t="str">
        <f t="shared" ca="1" si="396"/>
        <v xml:space="preserve"> </v>
      </c>
      <c r="CU212" s="87" t="str">
        <f t="shared" ca="1" si="396"/>
        <v xml:space="preserve"> </v>
      </c>
      <c r="CV212" s="87" t="str">
        <f t="shared" ca="1" si="396"/>
        <v xml:space="preserve"> </v>
      </c>
      <c r="CW212" s="87" t="str">
        <f t="shared" ca="1" si="396"/>
        <v xml:space="preserve"> </v>
      </c>
      <c r="CX212" s="87" t="str">
        <f t="shared" ca="1" si="396"/>
        <v xml:space="preserve"> </v>
      </c>
      <c r="CY212" s="87" t="str">
        <f t="shared" si="396"/>
        <v>WD</v>
      </c>
      <c r="CZ212" s="87" t="str">
        <f t="shared" si="396"/>
        <v>WD</v>
      </c>
      <c r="DA212" s="87" t="str">
        <f t="shared" ref="DA212:DZ212" ca="1" si="397">IF($C$2=TRUE,IF($F$212="",IF(AND(OR($D$212&lt;=DA$8,$D$212&lt;DB$8),$E$212&gt;=DA$8),$H$212,IF(OR(WEEKDAY(DA$8)=1,WEEKDAY(DA$8)=7),"WD"," ")),IF(AND(OR($D$212&lt;=DA$8,$D$212&lt;DB$8),$F$212&gt;=DA$8),"C",IF(OR(WEEKDAY(DA$8)=1,WEEKDAY(DA$8)=7),"WD"," "))),IF(OR(WEEKDAY(DA$8)=1,WEEKDAY(DA$8)=7),"WD",IF($F$212="",IF(AND(OR($D$212&lt;=DA$8,$D$212&lt;DB$8),$E$212&gt;=DA$8),$H$212," "),IF(AND(OR($D$212&lt;=DA$8,$D$212&lt;DB$8),$F$212&gt;=DA$8),"C"," "))))</f>
        <v xml:space="preserve"> </v>
      </c>
      <c r="DB212" s="87" t="str">
        <f t="shared" ca="1" si="397"/>
        <v xml:space="preserve"> </v>
      </c>
      <c r="DC212" s="87" t="str">
        <f t="shared" ca="1" si="397"/>
        <v xml:space="preserve"> </v>
      </c>
      <c r="DD212" s="87" t="str">
        <f t="shared" ca="1" si="397"/>
        <v xml:space="preserve"> </v>
      </c>
      <c r="DE212" s="87" t="str">
        <f t="shared" ca="1" si="397"/>
        <v xml:space="preserve"> </v>
      </c>
      <c r="DF212" s="87" t="str">
        <f t="shared" si="397"/>
        <v>WD</v>
      </c>
      <c r="DG212" s="87" t="str">
        <f t="shared" si="397"/>
        <v>WD</v>
      </c>
      <c r="DH212" s="87" t="str">
        <f t="shared" ca="1" si="397"/>
        <v xml:space="preserve"> </v>
      </c>
      <c r="DI212" s="87" t="str">
        <f t="shared" ca="1" si="397"/>
        <v xml:space="preserve"> </v>
      </c>
      <c r="DJ212" s="87" t="str">
        <f t="shared" ca="1" si="397"/>
        <v xml:space="preserve"> </v>
      </c>
      <c r="DK212" s="87" t="str">
        <f t="shared" ca="1" si="397"/>
        <v xml:space="preserve"> </v>
      </c>
      <c r="DL212" s="87" t="str">
        <f t="shared" ca="1" si="397"/>
        <v xml:space="preserve"> </v>
      </c>
      <c r="DM212" s="87" t="str">
        <f t="shared" si="397"/>
        <v>WD</v>
      </c>
      <c r="DN212" s="87" t="str">
        <f t="shared" si="397"/>
        <v>WD</v>
      </c>
      <c r="DO212" s="87" t="str">
        <f t="shared" ca="1" si="397"/>
        <v xml:space="preserve"> </v>
      </c>
      <c r="DP212" s="87" t="str">
        <f t="shared" ca="1" si="397"/>
        <v xml:space="preserve"> </v>
      </c>
      <c r="DQ212" s="87" t="str">
        <f t="shared" ca="1" si="397"/>
        <v xml:space="preserve"> </v>
      </c>
      <c r="DR212" s="87" t="str">
        <f t="shared" ca="1" si="397"/>
        <v xml:space="preserve"> </v>
      </c>
      <c r="DS212" s="87" t="str">
        <f t="shared" ca="1" si="397"/>
        <v xml:space="preserve"> </v>
      </c>
      <c r="DT212" s="87" t="str">
        <f t="shared" si="397"/>
        <v>WD</v>
      </c>
      <c r="DU212" s="87" t="str">
        <f t="shared" si="397"/>
        <v>WD</v>
      </c>
      <c r="DV212" s="87" t="str">
        <f t="shared" ca="1" si="397"/>
        <v xml:space="preserve"> </v>
      </c>
      <c r="DW212" s="87" t="str">
        <f t="shared" ca="1" si="397"/>
        <v xml:space="preserve"> </v>
      </c>
      <c r="DX212" s="87" t="str">
        <f t="shared" ca="1" si="397"/>
        <v xml:space="preserve"> </v>
      </c>
      <c r="DY212" s="87" t="str">
        <f t="shared" ca="1" si="397"/>
        <v xml:space="preserve"> </v>
      </c>
      <c r="DZ212" s="87" t="str">
        <f t="shared" ca="1" si="397"/>
        <v xml:space="preserve"> </v>
      </c>
    </row>
    <row r="213" spans="1:130" s="74" customFormat="1" ht="1.2" customHeight="1" x14ac:dyDescent="0.3">
      <c r="A213" s="96"/>
      <c r="B213" s="96"/>
      <c r="C213" s="96"/>
      <c r="D213" s="97"/>
      <c r="E213" s="97"/>
      <c r="F213" s="97"/>
      <c r="G213" s="98" t="str">
        <f ca="1">IF(AND(G212 = 100%, G214 = 100%), "100%", " ")</f>
        <v xml:space="preserve"> </v>
      </c>
      <c r="H213" s="82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  <c r="BX213" s="87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  <c r="DH213" s="87"/>
      <c r="DI213" s="87"/>
      <c r="DJ213" s="87"/>
      <c r="DK213" s="87"/>
      <c r="DL213" s="87"/>
      <c r="DM213" s="87"/>
      <c r="DN213" s="87"/>
      <c r="DO213" s="87"/>
      <c r="DP213" s="87"/>
      <c r="DQ213" s="87"/>
      <c r="DR213" s="87"/>
      <c r="DS213" s="87"/>
      <c r="DT213" s="87"/>
      <c r="DU213" s="87"/>
      <c r="DV213" s="87"/>
      <c r="DW213" s="87"/>
      <c r="DX213" s="87"/>
      <c r="DY213" s="87"/>
      <c r="DZ213" s="87"/>
    </row>
    <row r="214" spans="1:130" x14ac:dyDescent="0.3">
      <c r="A214" s="96" t="str">
        <f ca="1">IF(OFFSET(Actions!B1,103,0)  = "","", OFFSET(Actions!B1,103,0) )</f>
        <v/>
      </c>
      <c r="B214" s="96" t="str">
        <f ca="1">IF(OFFSET(Actions!H$1,103,0) = "","", OFFSET(Actions!H$1,103,0))</f>
        <v/>
      </c>
      <c r="C214" s="96" t="str">
        <f ca="1">IF(OFFSET(Actions!C1,103,0)  = "","", OFFSET(Actions!C1,103,0) )</f>
        <v/>
      </c>
      <c r="D214" s="97" t="str">
        <f ca="1">IF(OFFSET(Actions!I$1,103,0) = 0/1/1900,"",IFERROR(DATEVALUE(MID(OFFSET(Actions!I$1,103,0), 5,8 )), OFFSET(Actions!I$1,103,0)))</f>
        <v/>
      </c>
      <c r="E214" s="97" t="str">
        <f ca="1">IF(OFFSET(Actions!J$1,103,0) = 0/1/1900,"",IFERROR(DATEVALUE(MID(OFFSET(Actions!J$1,103,0), 5,8 )), OFFSET(Actions!J$1,103,0)))</f>
        <v/>
      </c>
      <c r="F214" s="97" t="str">
        <f ca="1">IF(OFFSET(Actions!K$1,103,0) = 0/1/1900,"",IFERROR(DATEVALUE(MID(OFFSET(Actions!K$1,103,0), 5,8 )), OFFSET(Actions!K$1,103,0)))</f>
        <v/>
      </c>
      <c r="G214" s="98" t="str">
        <f ca="1">IF(OFFSET(Actions!G1,103,0)  = "","", OFFSET(Actions!G1,103,0) )</f>
        <v/>
      </c>
      <c r="H214" s="82" t="str">
        <f ca="1">IF(OFFSET(Actions!E1,103,0)  = "","", OFFSET(Actions!E1,103,0) )</f>
        <v/>
      </c>
      <c r="I214" s="87" t="str">
        <f t="shared" ref="I214:AN214" ca="1" si="398">IF($C$2=TRUE,IF($F$214="",IF(AND(OR($D$214&lt;=I$8,$D$214&lt;J$8),$E$214&gt;=I$8),$H$214,IF(OR(WEEKDAY(I$8)=1,WEEKDAY(I$8)=7),"WD"," ")),IF(AND(OR($D$214&lt;=I$8,$D$214&lt;J$8),$F$214&gt;=I$8),"C",IF(OR(WEEKDAY(I$8)=1,WEEKDAY(I$8)=7),"WD"," "))),IF(OR(WEEKDAY(I$8)=1,WEEKDAY(I$8)=7),"WD",IF($F$214="",IF(AND(OR($D$214&lt;=I$8,$D$214&lt;J$8),$E$214&gt;=I$8),$H$214," "),IF(AND(OR($D$214&lt;=I$8,$D$214&lt;J$8),$F$214&gt;=I$8),"C"," "))))</f>
        <v xml:space="preserve"> </v>
      </c>
      <c r="J214" s="87" t="str">
        <f t="shared" ca="1" si="398"/>
        <v xml:space="preserve"> </v>
      </c>
      <c r="K214" s="87" t="str">
        <f t="shared" ca="1" si="398"/>
        <v xml:space="preserve"> </v>
      </c>
      <c r="L214" s="87" t="str">
        <f t="shared" si="398"/>
        <v>WD</v>
      </c>
      <c r="M214" s="87" t="str">
        <f t="shared" si="398"/>
        <v>WD</v>
      </c>
      <c r="N214" s="87" t="str">
        <f t="shared" ca="1" si="398"/>
        <v xml:space="preserve"> </v>
      </c>
      <c r="O214" s="87" t="str">
        <f t="shared" ca="1" si="398"/>
        <v xml:space="preserve"> </v>
      </c>
      <c r="P214" s="87" t="str">
        <f t="shared" ca="1" si="398"/>
        <v xml:space="preserve"> </v>
      </c>
      <c r="Q214" s="87" t="str">
        <f t="shared" ca="1" si="398"/>
        <v xml:space="preserve"> </v>
      </c>
      <c r="R214" s="87" t="str">
        <f t="shared" ca="1" si="398"/>
        <v xml:space="preserve"> </v>
      </c>
      <c r="S214" s="87" t="str">
        <f t="shared" si="398"/>
        <v>WD</v>
      </c>
      <c r="T214" s="87" t="str">
        <f t="shared" si="398"/>
        <v>WD</v>
      </c>
      <c r="U214" s="87" t="str">
        <f t="shared" ca="1" si="398"/>
        <v xml:space="preserve"> </v>
      </c>
      <c r="V214" s="87" t="str">
        <f t="shared" ca="1" si="398"/>
        <v xml:space="preserve"> </v>
      </c>
      <c r="W214" s="87" t="str">
        <f t="shared" ca="1" si="398"/>
        <v xml:space="preserve"> </v>
      </c>
      <c r="X214" s="87" t="str">
        <f t="shared" ca="1" si="398"/>
        <v xml:space="preserve"> </v>
      </c>
      <c r="Y214" s="87" t="str">
        <f t="shared" ca="1" si="398"/>
        <v xml:space="preserve"> </v>
      </c>
      <c r="Z214" s="87" t="str">
        <f t="shared" si="398"/>
        <v>WD</v>
      </c>
      <c r="AA214" s="87" t="str">
        <f t="shared" si="398"/>
        <v>WD</v>
      </c>
      <c r="AB214" s="87" t="str">
        <f t="shared" ca="1" si="398"/>
        <v xml:space="preserve"> </v>
      </c>
      <c r="AC214" s="87" t="str">
        <f t="shared" ca="1" si="398"/>
        <v xml:space="preserve"> </v>
      </c>
      <c r="AD214" s="87" t="str">
        <f t="shared" ca="1" si="398"/>
        <v xml:space="preserve"> </v>
      </c>
      <c r="AE214" s="87" t="str">
        <f t="shared" ca="1" si="398"/>
        <v xml:space="preserve"> </v>
      </c>
      <c r="AF214" s="87" t="str">
        <f t="shared" ca="1" si="398"/>
        <v xml:space="preserve"> </v>
      </c>
      <c r="AG214" s="87" t="str">
        <f t="shared" si="398"/>
        <v>WD</v>
      </c>
      <c r="AH214" s="87" t="str">
        <f t="shared" si="398"/>
        <v>WD</v>
      </c>
      <c r="AI214" s="87" t="str">
        <f t="shared" ca="1" si="398"/>
        <v xml:space="preserve"> </v>
      </c>
      <c r="AJ214" s="87" t="str">
        <f t="shared" ca="1" si="398"/>
        <v xml:space="preserve"> </v>
      </c>
      <c r="AK214" s="87" t="str">
        <f t="shared" ca="1" si="398"/>
        <v xml:space="preserve"> </v>
      </c>
      <c r="AL214" s="87" t="str">
        <f t="shared" ca="1" si="398"/>
        <v xml:space="preserve"> </v>
      </c>
      <c r="AM214" s="87" t="str">
        <f t="shared" ca="1" si="398"/>
        <v xml:space="preserve"> </v>
      </c>
      <c r="AN214" s="87" t="str">
        <f t="shared" si="398"/>
        <v>WD</v>
      </c>
      <c r="AO214" s="87" t="str">
        <f t="shared" ref="AO214:BT214" si="399">IF($C$2=TRUE,IF($F$214="",IF(AND(OR($D$214&lt;=AO$8,$D$214&lt;AP$8),$E$214&gt;=AO$8),$H$214,IF(OR(WEEKDAY(AO$8)=1,WEEKDAY(AO$8)=7),"WD"," ")),IF(AND(OR($D$214&lt;=AO$8,$D$214&lt;AP$8),$F$214&gt;=AO$8),"C",IF(OR(WEEKDAY(AO$8)=1,WEEKDAY(AO$8)=7),"WD"," "))),IF(OR(WEEKDAY(AO$8)=1,WEEKDAY(AO$8)=7),"WD",IF($F$214="",IF(AND(OR($D$214&lt;=AO$8,$D$214&lt;AP$8),$E$214&gt;=AO$8),$H$214," "),IF(AND(OR($D$214&lt;=AO$8,$D$214&lt;AP$8),$F$214&gt;=AO$8),"C"," "))))</f>
        <v>WD</v>
      </c>
      <c r="AP214" s="87" t="str">
        <f t="shared" ca="1" si="399"/>
        <v xml:space="preserve"> </v>
      </c>
      <c r="AQ214" s="87" t="str">
        <f t="shared" ca="1" si="399"/>
        <v xml:space="preserve"> </v>
      </c>
      <c r="AR214" s="87" t="str">
        <f t="shared" ca="1" si="399"/>
        <v xml:space="preserve"> </v>
      </c>
      <c r="AS214" s="87" t="str">
        <f t="shared" ca="1" si="399"/>
        <v xml:space="preserve"> </v>
      </c>
      <c r="AT214" s="87" t="str">
        <f t="shared" ca="1" si="399"/>
        <v xml:space="preserve"> </v>
      </c>
      <c r="AU214" s="87" t="str">
        <f t="shared" si="399"/>
        <v>WD</v>
      </c>
      <c r="AV214" s="87" t="str">
        <f t="shared" si="399"/>
        <v>WD</v>
      </c>
      <c r="AW214" s="87" t="str">
        <f t="shared" ca="1" si="399"/>
        <v xml:space="preserve"> </v>
      </c>
      <c r="AX214" s="87" t="str">
        <f t="shared" ca="1" si="399"/>
        <v xml:space="preserve"> </v>
      </c>
      <c r="AY214" s="87" t="str">
        <f t="shared" ca="1" si="399"/>
        <v xml:space="preserve"> </v>
      </c>
      <c r="AZ214" s="87" t="str">
        <f t="shared" ca="1" si="399"/>
        <v xml:space="preserve"> </v>
      </c>
      <c r="BA214" s="87" t="str">
        <f t="shared" ca="1" si="399"/>
        <v xml:space="preserve"> </v>
      </c>
      <c r="BB214" s="87" t="str">
        <f t="shared" si="399"/>
        <v>WD</v>
      </c>
      <c r="BC214" s="87" t="str">
        <f t="shared" si="399"/>
        <v>WD</v>
      </c>
      <c r="BD214" s="87" t="str">
        <f t="shared" ca="1" si="399"/>
        <v xml:space="preserve"> </v>
      </c>
      <c r="BE214" s="87" t="str">
        <f t="shared" ca="1" si="399"/>
        <v xml:space="preserve"> </v>
      </c>
      <c r="BF214" s="87" t="str">
        <f t="shared" ca="1" si="399"/>
        <v xml:space="preserve"> </v>
      </c>
      <c r="BG214" s="87" t="str">
        <f t="shared" ca="1" si="399"/>
        <v xml:space="preserve"> </v>
      </c>
      <c r="BH214" s="87" t="str">
        <f t="shared" ca="1" si="399"/>
        <v xml:space="preserve"> </v>
      </c>
      <c r="BI214" s="87" t="str">
        <f t="shared" si="399"/>
        <v>WD</v>
      </c>
      <c r="BJ214" s="87" t="str">
        <f t="shared" si="399"/>
        <v>WD</v>
      </c>
      <c r="BK214" s="87" t="str">
        <f t="shared" ca="1" si="399"/>
        <v xml:space="preserve"> </v>
      </c>
      <c r="BL214" s="87" t="str">
        <f t="shared" ca="1" si="399"/>
        <v xml:space="preserve"> </v>
      </c>
      <c r="BM214" s="87" t="str">
        <f t="shared" ca="1" si="399"/>
        <v xml:space="preserve"> </v>
      </c>
      <c r="BN214" s="87" t="str">
        <f t="shared" ca="1" si="399"/>
        <v xml:space="preserve"> </v>
      </c>
      <c r="BO214" s="87" t="str">
        <f t="shared" ca="1" si="399"/>
        <v xml:space="preserve"> </v>
      </c>
      <c r="BP214" s="87" t="str">
        <f t="shared" si="399"/>
        <v>WD</v>
      </c>
      <c r="BQ214" s="87" t="str">
        <f t="shared" si="399"/>
        <v>WD</v>
      </c>
      <c r="BR214" s="87" t="str">
        <f t="shared" ca="1" si="399"/>
        <v xml:space="preserve"> </v>
      </c>
      <c r="BS214" s="87" t="str">
        <f t="shared" ca="1" si="399"/>
        <v xml:space="preserve"> </v>
      </c>
      <c r="BT214" s="87" t="str">
        <f t="shared" ca="1" si="399"/>
        <v xml:space="preserve"> </v>
      </c>
      <c r="BU214" s="87" t="str">
        <f t="shared" ref="BU214:CZ214" ca="1" si="400">IF($C$2=TRUE,IF($F$214="",IF(AND(OR($D$214&lt;=BU$8,$D$214&lt;BV$8),$E$214&gt;=BU$8),$H$214,IF(OR(WEEKDAY(BU$8)=1,WEEKDAY(BU$8)=7),"WD"," ")),IF(AND(OR($D$214&lt;=BU$8,$D$214&lt;BV$8),$F$214&gt;=BU$8),"C",IF(OR(WEEKDAY(BU$8)=1,WEEKDAY(BU$8)=7),"WD"," "))),IF(OR(WEEKDAY(BU$8)=1,WEEKDAY(BU$8)=7),"WD",IF($F$214="",IF(AND(OR($D$214&lt;=BU$8,$D$214&lt;BV$8),$E$214&gt;=BU$8),$H$214," "),IF(AND(OR($D$214&lt;=BU$8,$D$214&lt;BV$8),$F$214&gt;=BU$8),"C"," "))))</f>
        <v xml:space="preserve"> </v>
      </c>
      <c r="BV214" s="87" t="str">
        <f t="shared" ca="1" si="400"/>
        <v xml:space="preserve"> </v>
      </c>
      <c r="BW214" s="87" t="str">
        <f t="shared" si="400"/>
        <v>WD</v>
      </c>
      <c r="BX214" s="87" t="str">
        <f t="shared" si="400"/>
        <v>WD</v>
      </c>
      <c r="BY214" s="87" t="str">
        <f t="shared" ca="1" si="400"/>
        <v xml:space="preserve"> </v>
      </c>
      <c r="BZ214" s="87" t="str">
        <f t="shared" ca="1" si="400"/>
        <v xml:space="preserve"> </v>
      </c>
      <c r="CA214" s="87" t="str">
        <f t="shared" ca="1" si="400"/>
        <v xml:space="preserve"> </v>
      </c>
      <c r="CB214" s="87" t="str">
        <f t="shared" ca="1" si="400"/>
        <v xml:space="preserve"> </v>
      </c>
      <c r="CC214" s="87" t="str">
        <f t="shared" ca="1" si="400"/>
        <v xml:space="preserve"> </v>
      </c>
      <c r="CD214" s="87" t="str">
        <f t="shared" si="400"/>
        <v>WD</v>
      </c>
      <c r="CE214" s="87" t="str">
        <f t="shared" si="400"/>
        <v>WD</v>
      </c>
      <c r="CF214" s="87" t="str">
        <f t="shared" ca="1" si="400"/>
        <v xml:space="preserve"> </v>
      </c>
      <c r="CG214" s="87" t="str">
        <f t="shared" ca="1" si="400"/>
        <v xml:space="preserve"> </v>
      </c>
      <c r="CH214" s="87" t="str">
        <f t="shared" ca="1" si="400"/>
        <v xml:space="preserve"> </v>
      </c>
      <c r="CI214" s="87" t="str">
        <f t="shared" ca="1" si="400"/>
        <v xml:space="preserve"> </v>
      </c>
      <c r="CJ214" s="87" t="str">
        <f t="shared" ca="1" si="400"/>
        <v xml:space="preserve"> </v>
      </c>
      <c r="CK214" s="87" t="str">
        <f t="shared" si="400"/>
        <v>WD</v>
      </c>
      <c r="CL214" s="87" t="str">
        <f t="shared" si="400"/>
        <v>WD</v>
      </c>
      <c r="CM214" s="87" t="str">
        <f t="shared" ca="1" si="400"/>
        <v xml:space="preserve"> </v>
      </c>
      <c r="CN214" s="87" t="str">
        <f t="shared" ca="1" si="400"/>
        <v xml:space="preserve"> </v>
      </c>
      <c r="CO214" s="87" t="str">
        <f t="shared" ca="1" si="400"/>
        <v xml:space="preserve"> </v>
      </c>
      <c r="CP214" s="87" t="str">
        <f t="shared" ca="1" si="400"/>
        <v xml:space="preserve"> </v>
      </c>
      <c r="CQ214" s="87" t="str">
        <f t="shared" ca="1" si="400"/>
        <v xml:space="preserve"> </v>
      </c>
      <c r="CR214" s="87" t="str">
        <f t="shared" si="400"/>
        <v>WD</v>
      </c>
      <c r="CS214" s="87" t="str">
        <f t="shared" si="400"/>
        <v>WD</v>
      </c>
      <c r="CT214" s="87" t="str">
        <f t="shared" ca="1" si="400"/>
        <v xml:space="preserve"> </v>
      </c>
      <c r="CU214" s="87" t="str">
        <f t="shared" ca="1" si="400"/>
        <v xml:space="preserve"> </v>
      </c>
      <c r="CV214" s="87" t="str">
        <f t="shared" ca="1" si="400"/>
        <v xml:space="preserve"> </v>
      </c>
      <c r="CW214" s="87" t="str">
        <f t="shared" ca="1" si="400"/>
        <v xml:space="preserve"> </v>
      </c>
      <c r="CX214" s="87" t="str">
        <f t="shared" ca="1" si="400"/>
        <v xml:space="preserve"> </v>
      </c>
      <c r="CY214" s="87" t="str">
        <f t="shared" si="400"/>
        <v>WD</v>
      </c>
      <c r="CZ214" s="87" t="str">
        <f t="shared" si="400"/>
        <v>WD</v>
      </c>
      <c r="DA214" s="87" t="str">
        <f t="shared" ref="DA214:DZ214" ca="1" si="401">IF($C$2=TRUE,IF($F$214="",IF(AND(OR($D$214&lt;=DA$8,$D$214&lt;DB$8),$E$214&gt;=DA$8),$H$214,IF(OR(WEEKDAY(DA$8)=1,WEEKDAY(DA$8)=7),"WD"," ")),IF(AND(OR($D$214&lt;=DA$8,$D$214&lt;DB$8),$F$214&gt;=DA$8),"C",IF(OR(WEEKDAY(DA$8)=1,WEEKDAY(DA$8)=7),"WD"," "))),IF(OR(WEEKDAY(DA$8)=1,WEEKDAY(DA$8)=7),"WD",IF($F$214="",IF(AND(OR($D$214&lt;=DA$8,$D$214&lt;DB$8),$E$214&gt;=DA$8),$H$214," "),IF(AND(OR($D$214&lt;=DA$8,$D$214&lt;DB$8),$F$214&gt;=DA$8),"C"," "))))</f>
        <v xml:space="preserve"> </v>
      </c>
      <c r="DB214" s="87" t="str">
        <f t="shared" ca="1" si="401"/>
        <v xml:space="preserve"> </v>
      </c>
      <c r="DC214" s="87" t="str">
        <f t="shared" ca="1" si="401"/>
        <v xml:space="preserve"> </v>
      </c>
      <c r="DD214" s="87" t="str">
        <f t="shared" ca="1" si="401"/>
        <v xml:space="preserve"> </v>
      </c>
      <c r="DE214" s="87" t="str">
        <f t="shared" ca="1" si="401"/>
        <v xml:space="preserve"> </v>
      </c>
      <c r="DF214" s="87" t="str">
        <f t="shared" si="401"/>
        <v>WD</v>
      </c>
      <c r="DG214" s="87" t="str">
        <f t="shared" si="401"/>
        <v>WD</v>
      </c>
      <c r="DH214" s="87" t="str">
        <f t="shared" ca="1" si="401"/>
        <v xml:space="preserve"> </v>
      </c>
      <c r="DI214" s="87" t="str">
        <f t="shared" ca="1" si="401"/>
        <v xml:space="preserve"> </v>
      </c>
      <c r="DJ214" s="87" t="str">
        <f t="shared" ca="1" si="401"/>
        <v xml:space="preserve"> </v>
      </c>
      <c r="DK214" s="87" t="str">
        <f t="shared" ca="1" si="401"/>
        <v xml:space="preserve"> </v>
      </c>
      <c r="DL214" s="87" t="str">
        <f t="shared" ca="1" si="401"/>
        <v xml:space="preserve"> </v>
      </c>
      <c r="DM214" s="87" t="str">
        <f t="shared" si="401"/>
        <v>WD</v>
      </c>
      <c r="DN214" s="87" t="str">
        <f t="shared" si="401"/>
        <v>WD</v>
      </c>
      <c r="DO214" s="87" t="str">
        <f t="shared" ca="1" si="401"/>
        <v xml:space="preserve"> </v>
      </c>
      <c r="DP214" s="87" t="str">
        <f t="shared" ca="1" si="401"/>
        <v xml:space="preserve"> </v>
      </c>
      <c r="DQ214" s="87" t="str">
        <f t="shared" ca="1" si="401"/>
        <v xml:space="preserve"> </v>
      </c>
      <c r="DR214" s="87" t="str">
        <f t="shared" ca="1" si="401"/>
        <v xml:space="preserve"> </v>
      </c>
      <c r="DS214" s="87" t="str">
        <f t="shared" ca="1" si="401"/>
        <v xml:space="preserve"> </v>
      </c>
      <c r="DT214" s="87" t="str">
        <f t="shared" si="401"/>
        <v>WD</v>
      </c>
      <c r="DU214" s="87" t="str">
        <f t="shared" si="401"/>
        <v>WD</v>
      </c>
      <c r="DV214" s="87" t="str">
        <f t="shared" ca="1" si="401"/>
        <v xml:space="preserve"> </v>
      </c>
      <c r="DW214" s="87" t="str">
        <f t="shared" ca="1" si="401"/>
        <v xml:space="preserve"> </v>
      </c>
      <c r="DX214" s="87" t="str">
        <f t="shared" ca="1" si="401"/>
        <v xml:space="preserve"> </v>
      </c>
      <c r="DY214" s="87" t="str">
        <f t="shared" ca="1" si="401"/>
        <v xml:space="preserve"> </v>
      </c>
      <c r="DZ214" s="87" t="str">
        <f t="shared" ca="1" si="401"/>
        <v xml:space="preserve"> </v>
      </c>
    </row>
    <row r="215" spans="1:130" s="74" customFormat="1" ht="1.2" customHeight="1" x14ac:dyDescent="0.3">
      <c r="A215" s="96"/>
      <c r="B215" s="96"/>
      <c r="C215" s="96"/>
      <c r="D215" s="97"/>
      <c r="E215" s="97"/>
      <c r="F215" s="97"/>
      <c r="G215" s="98" t="str">
        <f ca="1">IF(AND(G214 = 100%, G216 = 100%), "100%", " ")</f>
        <v xml:space="preserve"> </v>
      </c>
      <c r="H215" s="82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DR215" s="87"/>
      <c r="DS215" s="87"/>
      <c r="DT215" s="87"/>
      <c r="DU215" s="87"/>
      <c r="DV215" s="87"/>
      <c r="DW215" s="87"/>
      <c r="DX215" s="87"/>
      <c r="DY215" s="87"/>
      <c r="DZ215" s="87"/>
    </row>
    <row r="216" spans="1:130" x14ac:dyDescent="0.3">
      <c r="A216" s="96" t="str">
        <f ca="1">IF(OFFSET(Actions!B1,104,0)  = "","", OFFSET(Actions!B1,104,0) )</f>
        <v/>
      </c>
      <c r="B216" s="96" t="str">
        <f ca="1">IF(OFFSET(Actions!H$1,104,0) = "","", OFFSET(Actions!H$1,104,0))</f>
        <v/>
      </c>
      <c r="C216" s="96" t="str">
        <f ca="1">IF(OFFSET(Actions!C1,104,0)  = "","", OFFSET(Actions!C1,104,0) )</f>
        <v/>
      </c>
      <c r="D216" s="97" t="str">
        <f ca="1">IF(OFFSET(Actions!I$1,104,0) = 0/1/1900,"",IFERROR(DATEVALUE(MID(OFFSET(Actions!I$1,104,0), 5,8 )), OFFSET(Actions!I$1,104,0)))</f>
        <v/>
      </c>
      <c r="E216" s="97" t="str">
        <f ca="1">IF(OFFSET(Actions!J$1,104,0) = 0/1/1900,"",IFERROR(DATEVALUE(MID(OFFSET(Actions!J$1,104,0), 5,8 )), OFFSET(Actions!J$1,104,0)))</f>
        <v/>
      </c>
      <c r="F216" s="97" t="str">
        <f ca="1">IF(OFFSET(Actions!K$1,104,0) = 0/1/1900,"",IFERROR(DATEVALUE(MID(OFFSET(Actions!K$1,104,0), 5,8 )), OFFSET(Actions!K$1,104,0)))</f>
        <v/>
      </c>
      <c r="G216" s="98" t="str">
        <f ca="1">IF(OFFSET(Actions!G1,104,0)  = "","", OFFSET(Actions!G1,104,0) )</f>
        <v/>
      </c>
      <c r="H216" s="82" t="str">
        <f ca="1">IF(OFFSET(Actions!E1,104,0)  = "","", OFFSET(Actions!E1,104,0) )</f>
        <v/>
      </c>
      <c r="I216" s="87" t="str">
        <f t="shared" ref="I216:AN216" ca="1" si="402">IF($C$2=TRUE,IF($F$216="",IF(AND(OR($D$216&lt;=I$8,$D$216&lt;J$8),$E$216&gt;=I$8),$H$216,IF(OR(WEEKDAY(I$8)=1,WEEKDAY(I$8)=7),"WD"," ")),IF(AND(OR($D$216&lt;=I$8,$D$216&lt;J$8),$F$216&gt;=I$8),"C",IF(OR(WEEKDAY(I$8)=1,WEEKDAY(I$8)=7),"WD"," "))),IF(OR(WEEKDAY(I$8)=1,WEEKDAY(I$8)=7),"WD",IF($F$216="",IF(AND(OR($D$216&lt;=I$8,$D$216&lt;J$8),$E$216&gt;=I$8),$H$216," "),IF(AND(OR($D$216&lt;=I$8,$D$216&lt;J$8),$F$216&gt;=I$8),"C"," "))))</f>
        <v xml:space="preserve"> </v>
      </c>
      <c r="J216" s="87" t="str">
        <f t="shared" ca="1" si="402"/>
        <v xml:space="preserve"> </v>
      </c>
      <c r="K216" s="87" t="str">
        <f t="shared" ca="1" si="402"/>
        <v xml:space="preserve"> </v>
      </c>
      <c r="L216" s="87" t="str">
        <f t="shared" si="402"/>
        <v>WD</v>
      </c>
      <c r="M216" s="87" t="str">
        <f t="shared" si="402"/>
        <v>WD</v>
      </c>
      <c r="N216" s="87" t="str">
        <f t="shared" ca="1" si="402"/>
        <v xml:space="preserve"> </v>
      </c>
      <c r="O216" s="87" t="str">
        <f t="shared" ca="1" si="402"/>
        <v xml:space="preserve"> </v>
      </c>
      <c r="P216" s="87" t="str">
        <f t="shared" ca="1" si="402"/>
        <v xml:space="preserve"> </v>
      </c>
      <c r="Q216" s="87" t="str">
        <f t="shared" ca="1" si="402"/>
        <v xml:space="preserve"> </v>
      </c>
      <c r="R216" s="87" t="str">
        <f t="shared" ca="1" si="402"/>
        <v xml:space="preserve"> </v>
      </c>
      <c r="S216" s="87" t="str">
        <f t="shared" si="402"/>
        <v>WD</v>
      </c>
      <c r="T216" s="87" t="str">
        <f t="shared" si="402"/>
        <v>WD</v>
      </c>
      <c r="U216" s="87" t="str">
        <f t="shared" ca="1" si="402"/>
        <v xml:space="preserve"> </v>
      </c>
      <c r="V216" s="87" t="str">
        <f t="shared" ca="1" si="402"/>
        <v xml:space="preserve"> </v>
      </c>
      <c r="W216" s="87" t="str">
        <f t="shared" ca="1" si="402"/>
        <v xml:space="preserve"> </v>
      </c>
      <c r="X216" s="87" t="str">
        <f t="shared" ca="1" si="402"/>
        <v xml:space="preserve"> </v>
      </c>
      <c r="Y216" s="87" t="str">
        <f t="shared" ca="1" si="402"/>
        <v xml:space="preserve"> </v>
      </c>
      <c r="Z216" s="87" t="str">
        <f t="shared" si="402"/>
        <v>WD</v>
      </c>
      <c r="AA216" s="87" t="str">
        <f t="shared" si="402"/>
        <v>WD</v>
      </c>
      <c r="AB216" s="87" t="str">
        <f t="shared" ca="1" si="402"/>
        <v xml:space="preserve"> </v>
      </c>
      <c r="AC216" s="87" t="str">
        <f t="shared" ca="1" si="402"/>
        <v xml:space="preserve"> </v>
      </c>
      <c r="AD216" s="87" t="str">
        <f t="shared" ca="1" si="402"/>
        <v xml:space="preserve"> </v>
      </c>
      <c r="AE216" s="87" t="str">
        <f t="shared" ca="1" si="402"/>
        <v xml:space="preserve"> </v>
      </c>
      <c r="AF216" s="87" t="str">
        <f t="shared" ca="1" si="402"/>
        <v xml:space="preserve"> </v>
      </c>
      <c r="AG216" s="87" t="str">
        <f t="shared" si="402"/>
        <v>WD</v>
      </c>
      <c r="AH216" s="87" t="str">
        <f t="shared" si="402"/>
        <v>WD</v>
      </c>
      <c r="AI216" s="87" t="str">
        <f t="shared" ca="1" si="402"/>
        <v xml:space="preserve"> </v>
      </c>
      <c r="AJ216" s="87" t="str">
        <f t="shared" ca="1" si="402"/>
        <v xml:space="preserve"> </v>
      </c>
      <c r="AK216" s="87" t="str">
        <f t="shared" ca="1" si="402"/>
        <v xml:space="preserve"> </v>
      </c>
      <c r="AL216" s="87" t="str">
        <f t="shared" ca="1" si="402"/>
        <v xml:space="preserve"> </v>
      </c>
      <c r="AM216" s="87" t="str">
        <f t="shared" ca="1" si="402"/>
        <v xml:space="preserve"> </v>
      </c>
      <c r="AN216" s="87" t="str">
        <f t="shared" si="402"/>
        <v>WD</v>
      </c>
      <c r="AO216" s="87" t="str">
        <f t="shared" ref="AO216:BT216" si="403">IF($C$2=TRUE,IF($F$216="",IF(AND(OR($D$216&lt;=AO$8,$D$216&lt;AP$8),$E$216&gt;=AO$8),$H$216,IF(OR(WEEKDAY(AO$8)=1,WEEKDAY(AO$8)=7),"WD"," ")),IF(AND(OR($D$216&lt;=AO$8,$D$216&lt;AP$8),$F$216&gt;=AO$8),"C",IF(OR(WEEKDAY(AO$8)=1,WEEKDAY(AO$8)=7),"WD"," "))),IF(OR(WEEKDAY(AO$8)=1,WEEKDAY(AO$8)=7),"WD",IF($F$216="",IF(AND(OR($D$216&lt;=AO$8,$D$216&lt;AP$8),$E$216&gt;=AO$8),$H$216," "),IF(AND(OR($D$216&lt;=AO$8,$D$216&lt;AP$8),$F$216&gt;=AO$8),"C"," "))))</f>
        <v>WD</v>
      </c>
      <c r="AP216" s="87" t="str">
        <f t="shared" ca="1" si="403"/>
        <v xml:space="preserve"> </v>
      </c>
      <c r="AQ216" s="87" t="str">
        <f t="shared" ca="1" si="403"/>
        <v xml:space="preserve"> </v>
      </c>
      <c r="AR216" s="87" t="str">
        <f t="shared" ca="1" si="403"/>
        <v xml:space="preserve"> </v>
      </c>
      <c r="AS216" s="87" t="str">
        <f t="shared" ca="1" si="403"/>
        <v xml:space="preserve"> </v>
      </c>
      <c r="AT216" s="87" t="str">
        <f t="shared" ca="1" si="403"/>
        <v xml:space="preserve"> </v>
      </c>
      <c r="AU216" s="87" t="str">
        <f t="shared" si="403"/>
        <v>WD</v>
      </c>
      <c r="AV216" s="87" t="str">
        <f t="shared" si="403"/>
        <v>WD</v>
      </c>
      <c r="AW216" s="87" t="str">
        <f t="shared" ca="1" si="403"/>
        <v xml:space="preserve"> </v>
      </c>
      <c r="AX216" s="87" t="str">
        <f t="shared" ca="1" si="403"/>
        <v xml:space="preserve"> </v>
      </c>
      <c r="AY216" s="87" t="str">
        <f t="shared" ca="1" si="403"/>
        <v xml:space="preserve"> </v>
      </c>
      <c r="AZ216" s="87" t="str">
        <f t="shared" ca="1" si="403"/>
        <v xml:space="preserve"> </v>
      </c>
      <c r="BA216" s="87" t="str">
        <f t="shared" ca="1" si="403"/>
        <v xml:space="preserve"> </v>
      </c>
      <c r="BB216" s="87" t="str">
        <f t="shared" si="403"/>
        <v>WD</v>
      </c>
      <c r="BC216" s="87" t="str">
        <f t="shared" si="403"/>
        <v>WD</v>
      </c>
      <c r="BD216" s="87" t="str">
        <f t="shared" ca="1" si="403"/>
        <v xml:space="preserve"> </v>
      </c>
      <c r="BE216" s="87" t="str">
        <f t="shared" ca="1" si="403"/>
        <v xml:space="preserve"> </v>
      </c>
      <c r="BF216" s="87" t="str">
        <f t="shared" ca="1" si="403"/>
        <v xml:space="preserve"> </v>
      </c>
      <c r="BG216" s="87" t="str">
        <f t="shared" ca="1" si="403"/>
        <v xml:space="preserve"> </v>
      </c>
      <c r="BH216" s="87" t="str">
        <f t="shared" ca="1" si="403"/>
        <v xml:space="preserve"> </v>
      </c>
      <c r="BI216" s="87" t="str">
        <f t="shared" si="403"/>
        <v>WD</v>
      </c>
      <c r="BJ216" s="87" t="str">
        <f t="shared" si="403"/>
        <v>WD</v>
      </c>
      <c r="BK216" s="87" t="str">
        <f t="shared" ca="1" si="403"/>
        <v xml:space="preserve"> </v>
      </c>
      <c r="BL216" s="87" t="str">
        <f t="shared" ca="1" si="403"/>
        <v xml:space="preserve"> </v>
      </c>
      <c r="BM216" s="87" t="str">
        <f t="shared" ca="1" si="403"/>
        <v xml:space="preserve"> </v>
      </c>
      <c r="BN216" s="87" t="str">
        <f t="shared" ca="1" si="403"/>
        <v xml:space="preserve"> </v>
      </c>
      <c r="BO216" s="87" t="str">
        <f t="shared" ca="1" si="403"/>
        <v xml:space="preserve"> </v>
      </c>
      <c r="BP216" s="87" t="str">
        <f t="shared" si="403"/>
        <v>WD</v>
      </c>
      <c r="BQ216" s="87" t="str">
        <f t="shared" si="403"/>
        <v>WD</v>
      </c>
      <c r="BR216" s="87" t="str">
        <f t="shared" ca="1" si="403"/>
        <v xml:space="preserve"> </v>
      </c>
      <c r="BS216" s="87" t="str">
        <f t="shared" ca="1" si="403"/>
        <v xml:space="preserve"> </v>
      </c>
      <c r="BT216" s="87" t="str">
        <f t="shared" ca="1" si="403"/>
        <v xml:space="preserve"> </v>
      </c>
      <c r="BU216" s="87" t="str">
        <f t="shared" ref="BU216:CZ216" ca="1" si="404">IF($C$2=TRUE,IF($F$216="",IF(AND(OR($D$216&lt;=BU$8,$D$216&lt;BV$8),$E$216&gt;=BU$8),$H$216,IF(OR(WEEKDAY(BU$8)=1,WEEKDAY(BU$8)=7),"WD"," ")),IF(AND(OR($D$216&lt;=BU$8,$D$216&lt;BV$8),$F$216&gt;=BU$8),"C",IF(OR(WEEKDAY(BU$8)=1,WEEKDAY(BU$8)=7),"WD"," "))),IF(OR(WEEKDAY(BU$8)=1,WEEKDAY(BU$8)=7),"WD",IF($F$216="",IF(AND(OR($D$216&lt;=BU$8,$D$216&lt;BV$8),$E$216&gt;=BU$8),$H$216," "),IF(AND(OR($D$216&lt;=BU$8,$D$216&lt;BV$8),$F$216&gt;=BU$8),"C"," "))))</f>
        <v xml:space="preserve"> </v>
      </c>
      <c r="BV216" s="87" t="str">
        <f t="shared" ca="1" si="404"/>
        <v xml:space="preserve"> </v>
      </c>
      <c r="BW216" s="87" t="str">
        <f t="shared" si="404"/>
        <v>WD</v>
      </c>
      <c r="BX216" s="87" t="str">
        <f t="shared" si="404"/>
        <v>WD</v>
      </c>
      <c r="BY216" s="87" t="str">
        <f t="shared" ca="1" si="404"/>
        <v xml:space="preserve"> </v>
      </c>
      <c r="BZ216" s="87" t="str">
        <f t="shared" ca="1" si="404"/>
        <v xml:space="preserve"> </v>
      </c>
      <c r="CA216" s="87" t="str">
        <f t="shared" ca="1" si="404"/>
        <v xml:space="preserve"> </v>
      </c>
      <c r="CB216" s="87" t="str">
        <f t="shared" ca="1" si="404"/>
        <v xml:space="preserve"> </v>
      </c>
      <c r="CC216" s="87" t="str">
        <f t="shared" ca="1" si="404"/>
        <v xml:space="preserve"> </v>
      </c>
      <c r="CD216" s="87" t="str">
        <f t="shared" si="404"/>
        <v>WD</v>
      </c>
      <c r="CE216" s="87" t="str">
        <f t="shared" si="404"/>
        <v>WD</v>
      </c>
      <c r="CF216" s="87" t="str">
        <f t="shared" ca="1" si="404"/>
        <v xml:space="preserve"> </v>
      </c>
      <c r="CG216" s="87" t="str">
        <f t="shared" ca="1" si="404"/>
        <v xml:space="preserve"> </v>
      </c>
      <c r="CH216" s="87" t="str">
        <f t="shared" ca="1" si="404"/>
        <v xml:space="preserve"> </v>
      </c>
      <c r="CI216" s="87" t="str">
        <f t="shared" ca="1" si="404"/>
        <v xml:space="preserve"> </v>
      </c>
      <c r="CJ216" s="87" t="str">
        <f t="shared" ca="1" si="404"/>
        <v xml:space="preserve"> </v>
      </c>
      <c r="CK216" s="87" t="str">
        <f t="shared" si="404"/>
        <v>WD</v>
      </c>
      <c r="CL216" s="87" t="str">
        <f t="shared" si="404"/>
        <v>WD</v>
      </c>
      <c r="CM216" s="87" t="str">
        <f t="shared" ca="1" si="404"/>
        <v xml:space="preserve"> </v>
      </c>
      <c r="CN216" s="87" t="str">
        <f t="shared" ca="1" si="404"/>
        <v xml:space="preserve"> </v>
      </c>
      <c r="CO216" s="87" t="str">
        <f t="shared" ca="1" si="404"/>
        <v xml:space="preserve"> </v>
      </c>
      <c r="CP216" s="87" t="str">
        <f t="shared" ca="1" si="404"/>
        <v xml:space="preserve"> </v>
      </c>
      <c r="CQ216" s="87" t="str">
        <f t="shared" ca="1" si="404"/>
        <v xml:space="preserve"> </v>
      </c>
      <c r="CR216" s="87" t="str">
        <f t="shared" si="404"/>
        <v>WD</v>
      </c>
      <c r="CS216" s="87" t="str">
        <f t="shared" si="404"/>
        <v>WD</v>
      </c>
      <c r="CT216" s="87" t="str">
        <f t="shared" ca="1" si="404"/>
        <v xml:space="preserve"> </v>
      </c>
      <c r="CU216" s="87" t="str">
        <f t="shared" ca="1" si="404"/>
        <v xml:space="preserve"> </v>
      </c>
      <c r="CV216" s="87" t="str">
        <f t="shared" ca="1" si="404"/>
        <v xml:space="preserve"> </v>
      </c>
      <c r="CW216" s="87" t="str">
        <f t="shared" ca="1" si="404"/>
        <v xml:space="preserve"> </v>
      </c>
      <c r="CX216" s="87" t="str">
        <f t="shared" ca="1" si="404"/>
        <v xml:space="preserve"> </v>
      </c>
      <c r="CY216" s="87" t="str">
        <f t="shared" si="404"/>
        <v>WD</v>
      </c>
      <c r="CZ216" s="87" t="str">
        <f t="shared" si="404"/>
        <v>WD</v>
      </c>
      <c r="DA216" s="87" t="str">
        <f t="shared" ref="DA216:DZ216" ca="1" si="405">IF($C$2=TRUE,IF($F$216="",IF(AND(OR($D$216&lt;=DA$8,$D$216&lt;DB$8),$E$216&gt;=DA$8),$H$216,IF(OR(WEEKDAY(DA$8)=1,WEEKDAY(DA$8)=7),"WD"," ")),IF(AND(OR($D$216&lt;=DA$8,$D$216&lt;DB$8),$F$216&gt;=DA$8),"C",IF(OR(WEEKDAY(DA$8)=1,WEEKDAY(DA$8)=7),"WD"," "))),IF(OR(WEEKDAY(DA$8)=1,WEEKDAY(DA$8)=7),"WD",IF($F$216="",IF(AND(OR($D$216&lt;=DA$8,$D$216&lt;DB$8),$E$216&gt;=DA$8),$H$216," "),IF(AND(OR($D$216&lt;=DA$8,$D$216&lt;DB$8),$F$216&gt;=DA$8),"C"," "))))</f>
        <v xml:space="preserve"> </v>
      </c>
      <c r="DB216" s="87" t="str">
        <f t="shared" ca="1" si="405"/>
        <v xml:space="preserve"> </v>
      </c>
      <c r="DC216" s="87" t="str">
        <f t="shared" ca="1" si="405"/>
        <v xml:space="preserve"> </v>
      </c>
      <c r="DD216" s="87" t="str">
        <f t="shared" ca="1" si="405"/>
        <v xml:space="preserve"> </v>
      </c>
      <c r="DE216" s="87" t="str">
        <f t="shared" ca="1" si="405"/>
        <v xml:space="preserve"> </v>
      </c>
      <c r="DF216" s="87" t="str">
        <f t="shared" si="405"/>
        <v>WD</v>
      </c>
      <c r="DG216" s="87" t="str">
        <f t="shared" si="405"/>
        <v>WD</v>
      </c>
      <c r="DH216" s="87" t="str">
        <f t="shared" ca="1" si="405"/>
        <v xml:space="preserve"> </v>
      </c>
      <c r="DI216" s="87" t="str">
        <f t="shared" ca="1" si="405"/>
        <v xml:space="preserve"> </v>
      </c>
      <c r="DJ216" s="87" t="str">
        <f t="shared" ca="1" si="405"/>
        <v xml:space="preserve"> </v>
      </c>
      <c r="DK216" s="87" t="str">
        <f t="shared" ca="1" si="405"/>
        <v xml:space="preserve"> </v>
      </c>
      <c r="DL216" s="87" t="str">
        <f t="shared" ca="1" si="405"/>
        <v xml:space="preserve"> </v>
      </c>
      <c r="DM216" s="87" t="str">
        <f t="shared" si="405"/>
        <v>WD</v>
      </c>
      <c r="DN216" s="87" t="str">
        <f t="shared" si="405"/>
        <v>WD</v>
      </c>
      <c r="DO216" s="87" t="str">
        <f t="shared" ca="1" si="405"/>
        <v xml:space="preserve"> </v>
      </c>
      <c r="DP216" s="87" t="str">
        <f t="shared" ca="1" si="405"/>
        <v xml:space="preserve"> </v>
      </c>
      <c r="DQ216" s="87" t="str">
        <f t="shared" ca="1" si="405"/>
        <v xml:space="preserve"> </v>
      </c>
      <c r="DR216" s="87" t="str">
        <f t="shared" ca="1" si="405"/>
        <v xml:space="preserve"> </v>
      </c>
      <c r="DS216" s="87" t="str">
        <f t="shared" ca="1" si="405"/>
        <v xml:space="preserve"> </v>
      </c>
      <c r="DT216" s="87" t="str">
        <f t="shared" si="405"/>
        <v>WD</v>
      </c>
      <c r="DU216" s="87" t="str">
        <f t="shared" si="405"/>
        <v>WD</v>
      </c>
      <c r="DV216" s="87" t="str">
        <f t="shared" ca="1" si="405"/>
        <v xml:space="preserve"> </v>
      </c>
      <c r="DW216" s="87" t="str">
        <f t="shared" ca="1" si="405"/>
        <v xml:space="preserve"> </v>
      </c>
      <c r="DX216" s="87" t="str">
        <f t="shared" ca="1" si="405"/>
        <v xml:space="preserve"> </v>
      </c>
      <c r="DY216" s="87" t="str">
        <f t="shared" ca="1" si="405"/>
        <v xml:space="preserve"> </v>
      </c>
      <c r="DZ216" s="87" t="str">
        <f t="shared" ca="1" si="405"/>
        <v xml:space="preserve"> </v>
      </c>
    </row>
    <row r="217" spans="1:130" s="74" customFormat="1" ht="1.2" customHeight="1" x14ac:dyDescent="0.3">
      <c r="A217" s="96"/>
      <c r="B217" s="96"/>
      <c r="C217" s="96"/>
      <c r="D217" s="97"/>
      <c r="E217" s="97"/>
      <c r="F217" s="97"/>
      <c r="G217" s="98" t="str">
        <f ca="1">IF(AND(G216 = 100%, G218 = 100%), "100%", " ")</f>
        <v xml:space="preserve"> </v>
      </c>
      <c r="H217" s="82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DR217" s="87"/>
      <c r="DS217" s="87"/>
      <c r="DT217" s="87"/>
      <c r="DU217" s="87"/>
      <c r="DV217" s="87"/>
      <c r="DW217" s="87"/>
      <c r="DX217" s="87"/>
      <c r="DY217" s="87"/>
      <c r="DZ217" s="87"/>
    </row>
    <row r="218" spans="1:130" x14ac:dyDescent="0.3">
      <c r="A218" s="96" t="str">
        <f ca="1">IF(OFFSET(Actions!B1,105,0)  = "","", OFFSET(Actions!B1,105,0) )</f>
        <v/>
      </c>
      <c r="B218" s="96" t="str">
        <f ca="1">IF(OFFSET(Actions!H$1,105,0) = "","", OFFSET(Actions!H$1,105,0))</f>
        <v/>
      </c>
      <c r="C218" s="96" t="str">
        <f ca="1">IF(OFFSET(Actions!C1,105,0)  = "","", OFFSET(Actions!C1,105,0) )</f>
        <v/>
      </c>
      <c r="D218" s="97" t="str">
        <f ca="1">IF(OFFSET(Actions!I$1,105,0) = 0/1/1900,"",IFERROR(DATEVALUE(MID(OFFSET(Actions!I$1,105,0), 5,8 )), OFFSET(Actions!I$1,105,0)))</f>
        <v/>
      </c>
      <c r="E218" s="97" t="str">
        <f ca="1">IF(OFFSET(Actions!J$1,105,0) = 0/1/1900,"",IFERROR(DATEVALUE(MID(OFFSET(Actions!J$1,105,0), 5,8 )), OFFSET(Actions!J$1,105,0)))</f>
        <v/>
      </c>
      <c r="F218" s="97" t="str">
        <f ca="1">IF(OFFSET(Actions!K$1,105,0) = 0/1/1900,"",IFERROR(DATEVALUE(MID(OFFSET(Actions!K$1,105,0), 5,8 )), OFFSET(Actions!K$1,105,0)))</f>
        <v/>
      </c>
      <c r="G218" s="98" t="str">
        <f ca="1">IF(OFFSET(Actions!G1,105,0)  = "","", OFFSET(Actions!G1,105,0) )</f>
        <v/>
      </c>
      <c r="H218" s="82" t="str">
        <f ca="1">IF(OFFSET(Actions!E1,105,0)  = "","", OFFSET(Actions!E1,105,0) )</f>
        <v/>
      </c>
      <c r="I218" s="87" t="str">
        <f t="shared" ref="I218:AN218" ca="1" si="406">IF($C$2=TRUE,IF($F$218="",IF(AND(OR($D$218&lt;=I$8,$D$218&lt;J$8),$E$218&gt;=I$8),$H$218,IF(OR(WEEKDAY(I$8)=1,WEEKDAY(I$8)=7),"WD"," ")),IF(AND(OR($D$218&lt;=I$8,$D$218&lt;J$8),$F$218&gt;=I$8),"C",IF(OR(WEEKDAY(I$8)=1,WEEKDAY(I$8)=7),"WD"," "))),IF(OR(WEEKDAY(I$8)=1,WEEKDAY(I$8)=7),"WD",IF($F$218="",IF(AND(OR($D$218&lt;=I$8,$D$218&lt;J$8),$E$218&gt;=I$8),$H$218," "),IF(AND(OR($D$218&lt;=I$8,$D$218&lt;J$8),$F$218&gt;=I$8),"C"," "))))</f>
        <v xml:space="preserve"> </v>
      </c>
      <c r="J218" s="87" t="str">
        <f t="shared" ca="1" si="406"/>
        <v xml:space="preserve"> </v>
      </c>
      <c r="K218" s="87" t="str">
        <f t="shared" ca="1" si="406"/>
        <v xml:space="preserve"> </v>
      </c>
      <c r="L218" s="87" t="str">
        <f t="shared" si="406"/>
        <v>WD</v>
      </c>
      <c r="M218" s="87" t="str">
        <f t="shared" si="406"/>
        <v>WD</v>
      </c>
      <c r="N218" s="87" t="str">
        <f t="shared" ca="1" si="406"/>
        <v xml:space="preserve"> </v>
      </c>
      <c r="O218" s="87" t="str">
        <f t="shared" ca="1" si="406"/>
        <v xml:space="preserve"> </v>
      </c>
      <c r="P218" s="87" t="str">
        <f t="shared" ca="1" si="406"/>
        <v xml:space="preserve"> </v>
      </c>
      <c r="Q218" s="87" t="str">
        <f t="shared" ca="1" si="406"/>
        <v xml:space="preserve"> </v>
      </c>
      <c r="R218" s="87" t="str">
        <f t="shared" ca="1" si="406"/>
        <v xml:space="preserve"> </v>
      </c>
      <c r="S218" s="87" t="str">
        <f t="shared" si="406"/>
        <v>WD</v>
      </c>
      <c r="T218" s="87" t="str">
        <f t="shared" si="406"/>
        <v>WD</v>
      </c>
      <c r="U218" s="87" t="str">
        <f t="shared" ca="1" si="406"/>
        <v xml:space="preserve"> </v>
      </c>
      <c r="V218" s="87" t="str">
        <f t="shared" ca="1" si="406"/>
        <v xml:space="preserve"> </v>
      </c>
      <c r="W218" s="87" t="str">
        <f t="shared" ca="1" si="406"/>
        <v xml:space="preserve"> </v>
      </c>
      <c r="X218" s="87" t="str">
        <f t="shared" ca="1" si="406"/>
        <v xml:space="preserve"> </v>
      </c>
      <c r="Y218" s="87" t="str">
        <f t="shared" ca="1" si="406"/>
        <v xml:space="preserve"> </v>
      </c>
      <c r="Z218" s="87" t="str">
        <f t="shared" si="406"/>
        <v>WD</v>
      </c>
      <c r="AA218" s="87" t="str">
        <f t="shared" si="406"/>
        <v>WD</v>
      </c>
      <c r="AB218" s="87" t="str">
        <f t="shared" ca="1" si="406"/>
        <v xml:space="preserve"> </v>
      </c>
      <c r="AC218" s="87" t="str">
        <f t="shared" ca="1" si="406"/>
        <v xml:space="preserve"> </v>
      </c>
      <c r="AD218" s="87" t="str">
        <f t="shared" ca="1" si="406"/>
        <v xml:space="preserve"> </v>
      </c>
      <c r="AE218" s="87" t="str">
        <f t="shared" ca="1" si="406"/>
        <v xml:space="preserve"> </v>
      </c>
      <c r="AF218" s="87" t="str">
        <f t="shared" ca="1" si="406"/>
        <v xml:space="preserve"> </v>
      </c>
      <c r="AG218" s="87" t="str">
        <f t="shared" si="406"/>
        <v>WD</v>
      </c>
      <c r="AH218" s="87" t="str">
        <f t="shared" si="406"/>
        <v>WD</v>
      </c>
      <c r="AI218" s="87" t="str">
        <f t="shared" ca="1" si="406"/>
        <v xml:space="preserve"> </v>
      </c>
      <c r="AJ218" s="87" t="str">
        <f t="shared" ca="1" si="406"/>
        <v xml:space="preserve"> </v>
      </c>
      <c r="AK218" s="87" t="str">
        <f t="shared" ca="1" si="406"/>
        <v xml:space="preserve"> </v>
      </c>
      <c r="AL218" s="87" t="str">
        <f t="shared" ca="1" si="406"/>
        <v xml:space="preserve"> </v>
      </c>
      <c r="AM218" s="87" t="str">
        <f t="shared" ca="1" si="406"/>
        <v xml:space="preserve"> </v>
      </c>
      <c r="AN218" s="87" t="str">
        <f t="shared" si="406"/>
        <v>WD</v>
      </c>
      <c r="AO218" s="87" t="str">
        <f t="shared" ref="AO218:BT218" si="407">IF($C$2=TRUE,IF($F$218="",IF(AND(OR($D$218&lt;=AO$8,$D$218&lt;AP$8),$E$218&gt;=AO$8),$H$218,IF(OR(WEEKDAY(AO$8)=1,WEEKDAY(AO$8)=7),"WD"," ")),IF(AND(OR($D$218&lt;=AO$8,$D$218&lt;AP$8),$F$218&gt;=AO$8),"C",IF(OR(WEEKDAY(AO$8)=1,WEEKDAY(AO$8)=7),"WD"," "))),IF(OR(WEEKDAY(AO$8)=1,WEEKDAY(AO$8)=7),"WD",IF($F$218="",IF(AND(OR($D$218&lt;=AO$8,$D$218&lt;AP$8),$E$218&gt;=AO$8),$H$218," "),IF(AND(OR($D$218&lt;=AO$8,$D$218&lt;AP$8),$F$218&gt;=AO$8),"C"," "))))</f>
        <v>WD</v>
      </c>
      <c r="AP218" s="87" t="str">
        <f t="shared" ca="1" si="407"/>
        <v xml:space="preserve"> </v>
      </c>
      <c r="AQ218" s="87" t="str">
        <f t="shared" ca="1" si="407"/>
        <v xml:space="preserve"> </v>
      </c>
      <c r="AR218" s="87" t="str">
        <f t="shared" ca="1" si="407"/>
        <v xml:space="preserve"> </v>
      </c>
      <c r="AS218" s="87" t="str">
        <f t="shared" ca="1" si="407"/>
        <v xml:space="preserve"> </v>
      </c>
      <c r="AT218" s="87" t="str">
        <f t="shared" ca="1" si="407"/>
        <v xml:space="preserve"> </v>
      </c>
      <c r="AU218" s="87" t="str">
        <f t="shared" si="407"/>
        <v>WD</v>
      </c>
      <c r="AV218" s="87" t="str">
        <f t="shared" si="407"/>
        <v>WD</v>
      </c>
      <c r="AW218" s="87" t="str">
        <f t="shared" ca="1" si="407"/>
        <v xml:space="preserve"> </v>
      </c>
      <c r="AX218" s="87" t="str">
        <f t="shared" ca="1" si="407"/>
        <v xml:space="preserve"> </v>
      </c>
      <c r="AY218" s="87" t="str">
        <f t="shared" ca="1" si="407"/>
        <v xml:space="preserve"> </v>
      </c>
      <c r="AZ218" s="87" t="str">
        <f t="shared" ca="1" si="407"/>
        <v xml:space="preserve"> </v>
      </c>
      <c r="BA218" s="87" t="str">
        <f t="shared" ca="1" si="407"/>
        <v xml:space="preserve"> </v>
      </c>
      <c r="BB218" s="87" t="str">
        <f t="shared" si="407"/>
        <v>WD</v>
      </c>
      <c r="BC218" s="87" t="str">
        <f t="shared" si="407"/>
        <v>WD</v>
      </c>
      <c r="BD218" s="87" t="str">
        <f t="shared" ca="1" si="407"/>
        <v xml:space="preserve"> </v>
      </c>
      <c r="BE218" s="87" t="str">
        <f t="shared" ca="1" si="407"/>
        <v xml:space="preserve"> </v>
      </c>
      <c r="BF218" s="87" t="str">
        <f t="shared" ca="1" si="407"/>
        <v xml:space="preserve"> </v>
      </c>
      <c r="BG218" s="87" t="str">
        <f t="shared" ca="1" si="407"/>
        <v xml:space="preserve"> </v>
      </c>
      <c r="BH218" s="87" t="str">
        <f t="shared" ca="1" si="407"/>
        <v xml:space="preserve"> </v>
      </c>
      <c r="BI218" s="87" t="str">
        <f t="shared" si="407"/>
        <v>WD</v>
      </c>
      <c r="BJ218" s="87" t="str">
        <f t="shared" si="407"/>
        <v>WD</v>
      </c>
      <c r="BK218" s="87" t="str">
        <f t="shared" ca="1" si="407"/>
        <v xml:space="preserve"> </v>
      </c>
      <c r="BL218" s="87" t="str">
        <f t="shared" ca="1" si="407"/>
        <v xml:space="preserve"> </v>
      </c>
      <c r="BM218" s="87" t="str">
        <f t="shared" ca="1" si="407"/>
        <v xml:space="preserve"> </v>
      </c>
      <c r="BN218" s="87" t="str">
        <f t="shared" ca="1" si="407"/>
        <v xml:space="preserve"> </v>
      </c>
      <c r="BO218" s="87" t="str">
        <f t="shared" ca="1" si="407"/>
        <v xml:space="preserve"> </v>
      </c>
      <c r="BP218" s="87" t="str">
        <f t="shared" si="407"/>
        <v>WD</v>
      </c>
      <c r="BQ218" s="87" t="str">
        <f t="shared" si="407"/>
        <v>WD</v>
      </c>
      <c r="BR218" s="87" t="str">
        <f t="shared" ca="1" si="407"/>
        <v xml:space="preserve"> </v>
      </c>
      <c r="BS218" s="87" t="str">
        <f t="shared" ca="1" si="407"/>
        <v xml:space="preserve"> </v>
      </c>
      <c r="BT218" s="87" t="str">
        <f t="shared" ca="1" si="407"/>
        <v xml:space="preserve"> </v>
      </c>
      <c r="BU218" s="87" t="str">
        <f t="shared" ref="BU218:CZ218" ca="1" si="408">IF($C$2=TRUE,IF($F$218="",IF(AND(OR($D$218&lt;=BU$8,$D$218&lt;BV$8),$E$218&gt;=BU$8),$H$218,IF(OR(WEEKDAY(BU$8)=1,WEEKDAY(BU$8)=7),"WD"," ")),IF(AND(OR($D$218&lt;=BU$8,$D$218&lt;BV$8),$F$218&gt;=BU$8),"C",IF(OR(WEEKDAY(BU$8)=1,WEEKDAY(BU$8)=7),"WD"," "))),IF(OR(WEEKDAY(BU$8)=1,WEEKDAY(BU$8)=7),"WD",IF($F$218="",IF(AND(OR($D$218&lt;=BU$8,$D$218&lt;BV$8),$E$218&gt;=BU$8),$H$218," "),IF(AND(OR($D$218&lt;=BU$8,$D$218&lt;BV$8),$F$218&gt;=BU$8),"C"," "))))</f>
        <v xml:space="preserve"> </v>
      </c>
      <c r="BV218" s="87" t="str">
        <f t="shared" ca="1" si="408"/>
        <v xml:space="preserve"> </v>
      </c>
      <c r="BW218" s="87" t="str">
        <f t="shared" si="408"/>
        <v>WD</v>
      </c>
      <c r="BX218" s="87" t="str">
        <f t="shared" si="408"/>
        <v>WD</v>
      </c>
      <c r="BY218" s="87" t="str">
        <f t="shared" ca="1" si="408"/>
        <v xml:space="preserve"> </v>
      </c>
      <c r="BZ218" s="87" t="str">
        <f t="shared" ca="1" si="408"/>
        <v xml:space="preserve"> </v>
      </c>
      <c r="CA218" s="87" t="str">
        <f t="shared" ca="1" si="408"/>
        <v xml:space="preserve"> </v>
      </c>
      <c r="CB218" s="87" t="str">
        <f t="shared" ca="1" si="408"/>
        <v xml:space="preserve"> </v>
      </c>
      <c r="CC218" s="87" t="str">
        <f t="shared" ca="1" si="408"/>
        <v xml:space="preserve"> </v>
      </c>
      <c r="CD218" s="87" t="str">
        <f t="shared" si="408"/>
        <v>WD</v>
      </c>
      <c r="CE218" s="87" t="str">
        <f t="shared" si="408"/>
        <v>WD</v>
      </c>
      <c r="CF218" s="87" t="str">
        <f t="shared" ca="1" si="408"/>
        <v xml:space="preserve"> </v>
      </c>
      <c r="CG218" s="87" t="str">
        <f t="shared" ca="1" si="408"/>
        <v xml:space="preserve"> </v>
      </c>
      <c r="CH218" s="87" t="str">
        <f t="shared" ca="1" si="408"/>
        <v xml:space="preserve"> </v>
      </c>
      <c r="CI218" s="87" t="str">
        <f t="shared" ca="1" si="408"/>
        <v xml:space="preserve"> </v>
      </c>
      <c r="CJ218" s="87" t="str">
        <f t="shared" ca="1" si="408"/>
        <v xml:space="preserve"> </v>
      </c>
      <c r="CK218" s="87" t="str">
        <f t="shared" si="408"/>
        <v>WD</v>
      </c>
      <c r="CL218" s="87" t="str">
        <f t="shared" si="408"/>
        <v>WD</v>
      </c>
      <c r="CM218" s="87" t="str">
        <f t="shared" ca="1" si="408"/>
        <v xml:space="preserve"> </v>
      </c>
      <c r="CN218" s="87" t="str">
        <f t="shared" ca="1" si="408"/>
        <v xml:space="preserve"> </v>
      </c>
      <c r="CO218" s="87" t="str">
        <f t="shared" ca="1" si="408"/>
        <v xml:space="preserve"> </v>
      </c>
      <c r="CP218" s="87" t="str">
        <f t="shared" ca="1" si="408"/>
        <v xml:space="preserve"> </v>
      </c>
      <c r="CQ218" s="87" t="str">
        <f t="shared" ca="1" si="408"/>
        <v xml:space="preserve"> </v>
      </c>
      <c r="CR218" s="87" t="str">
        <f t="shared" si="408"/>
        <v>WD</v>
      </c>
      <c r="CS218" s="87" t="str">
        <f t="shared" si="408"/>
        <v>WD</v>
      </c>
      <c r="CT218" s="87" t="str">
        <f t="shared" ca="1" si="408"/>
        <v xml:space="preserve"> </v>
      </c>
      <c r="CU218" s="87" t="str">
        <f t="shared" ca="1" si="408"/>
        <v xml:space="preserve"> </v>
      </c>
      <c r="CV218" s="87" t="str">
        <f t="shared" ca="1" si="408"/>
        <v xml:space="preserve"> </v>
      </c>
      <c r="CW218" s="87" t="str">
        <f t="shared" ca="1" si="408"/>
        <v xml:space="preserve"> </v>
      </c>
      <c r="CX218" s="87" t="str">
        <f t="shared" ca="1" si="408"/>
        <v xml:space="preserve"> </v>
      </c>
      <c r="CY218" s="87" t="str">
        <f t="shared" si="408"/>
        <v>WD</v>
      </c>
      <c r="CZ218" s="87" t="str">
        <f t="shared" si="408"/>
        <v>WD</v>
      </c>
      <c r="DA218" s="87" t="str">
        <f t="shared" ref="DA218:DZ218" ca="1" si="409">IF($C$2=TRUE,IF($F$218="",IF(AND(OR($D$218&lt;=DA$8,$D$218&lt;DB$8),$E$218&gt;=DA$8),$H$218,IF(OR(WEEKDAY(DA$8)=1,WEEKDAY(DA$8)=7),"WD"," ")),IF(AND(OR($D$218&lt;=DA$8,$D$218&lt;DB$8),$F$218&gt;=DA$8),"C",IF(OR(WEEKDAY(DA$8)=1,WEEKDAY(DA$8)=7),"WD"," "))),IF(OR(WEEKDAY(DA$8)=1,WEEKDAY(DA$8)=7),"WD",IF($F$218="",IF(AND(OR($D$218&lt;=DA$8,$D$218&lt;DB$8),$E$218&gt;=DA$8),$H$218," "),IF(AND(OR($D$218&lt;=DA$8,$D$218&lt;DB$8),$F$218&gt;=DA$8),"C"," "))))</f>
        <v xml:space="preserve"> </v>
      </c>
      <c r="DB218" s="87" t="str">
        <f t="shared" ca="1" si="409"/>
        <v xml:space="preserve"> </v>
      </c>
      <c r="DC218" s="87" t="str">
        <f t="shared" ca="1" si="409"/>
        <v xml:space="preserve"> </v>
      </c>
      <c r="DD218" s="87" t="str">
        <f t="shared" ca="1" si="409"/>
        <v xml:space="preserve"> </v>
      </c>
      <c r="DE218" s="87" t="str">
        <f t="shared" ca="1" si="409"/>
        <v xml:space="preserve"> </v>
      </c>
      <c r="DF218" s="87" t="str">
        <f t="shared" si="409"/>
        <v>WD</v>
      </c>
      <c r="DG218" s="87" t="str">
        <f t="shared" si="409"/>
        <v>WD</v>
      </c>
      <c r="DH218" s="87" t="str">
        <f t="shared" ca="1" si="409"/>
        <v xml:space="preserve"> </v>
      </c>
      <c r="DI218" s="87" t="str">
        <f t="shared" ca="1" si="409"/>
        <v xml:space="preserve"> </v>
      </c>
      <c r="DJ218" s="87" t="str">
        <f t="shared" ca="1" si="409"/>
        <v xml:space="preserve"> </v>
      </c>
      <c r="DK218" s="87" t="str">
        <f t="shared" ca="1" si="409"/>
        <v xml:space="preserve"> </v>
      </c>
      <c r="DL218" s="87" t="str">
        <f t="shared" ca="1" si="409"/>
        <v xml:space="preserve"> </v>
      </c>
      <c r="DM218" s="87" t="str">
        <f t="shared" si="409"/>
        <v>WD</v>
      </c>
      <c r="DN218" s="87" t="str">
        <f t="shared" si="409"/>
        <v>WD</v>
      </c>
      <c r="DO218" s="87" t="str">
        <f t="shared" ca="1" si="409"/>
        <v xml:space="preserve"> </v>
      </c>
      <c r="DP218" s="87" t="str">
        <f t="shared" ca="1" si="409"/>
        <v xml:space="preserve"> </v>
      </c>
      <c r="DQ218" s="87" t="str">
        <f t="shared" ca="1" si="409"/>
        <v xml:space="preserve"> </v>
      </c>
      <c r="DR218" s="87" t="str">
        <f t="shared" ca="1" si="409"/>
        <v xml:space="preserve"> </v>
      </c>
      <c r="DS218" s="87" t="str">
        <f t="shared" ca="1" si="409"/>
        <v xml:space="preserve"> </v>
      </c>
      <c r="DT218" s="87" t="str">
        <f t="shared" si="409"/>
        <v>WD</v>
      </c>
      <c r="DU218" s="87" t="str">
        <f t="shared" si="409"/>
        <v>WD</v>
      </c>
      <c r="DV218" s="87" t="str">
        <f t="shared" ca="1" si="409"/>
        <v xml:space="preserve"> </v>
      </c>
      <c r="DW218" s="87" t="str">
        <f t="shared" ca="1" si="409"/>
        <v xml:space="preserve"> </v>
      </c>
      <c r="DX218" s="87" t="str">
        <f t="shared" ca="1" si="409"/>
        <v xml:space="preserve"> </v>
      </c>
      <c r="DY218" s="87" t="str">
        <f t="shared" ca="1" si="409"/>
        <v xml:space="preserve"> </v>
      </c>
      <c r="DZ218" s="87" t="str">
        <f t="shared" ca="1" si="409"/>
        <v xml:space="preserve"> </v>
      </c>
    </row>
    <row r="219" spans="1:130" s="74" customFormat="1" ht="1.2" customHeight="1" x14ac:dyDescent="0.3">
      <c r="A219" s="96"/>
      <c r="B219" s="96"/>
      <c r="C219" s="96"/>
      <c r="D219" s="97"/>
      <c r="E219" s="97"/>
      <c r="F219" s="97"/>
      <c r="G219" s="98" t="str">
        <f ca="1">IF(AND(G218 = 100%, G220 = 100%), "100%", " ")</f>
        <v xml:space="preserve"> </v>
      </c>
      <c r="H219" s="82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  <c r="BX219" s="87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  <c r="DP219" s="87"/>
      <c r="DQ219" s="87"/>
      <c r="DR219" s="87"/>
      <c r="DS219" s="87"/>
      <c r="DT219" s="87"/>
      <c r="DU219" s="87"/>
      <c r="DV219" s="87"/>
      <c r="DW219" s="87"/>
      <c r="DX219" s="87"/>
      <c r="DY219" s="87"/>
      <c r="DZ219" s="87"/>
    </row>
    <row r="220" spans="1:130" x14ac:dyDescent="0.3">
      <c r="A220" s="96" t="str">
        <f ca="1">IF(OFFSET(Actions!B1,106,0)  = "","", OFFSET(Actions!B1,106,0) )</f>
        <v/>
      </c>
      <c r="B220" s="96" t="str">
        <f ca="1">IF(OFFSET(Actions!H$1,106,0) = "","", OFFSET(Actions!H$1,106,0))</f>
        <v/>
      </c>
      <c r="C220" s="96" t="str">
        <f ca="1">IF(OFFSET(Actions!C1,106,0)  = "","", OFFSET(Actions!C1,106,0) )</f>
        <v/>
      </c>
      <c r="D220" s="97" t="str">
        <f ca="1">IF(OFFSET(Actions!I$1,106,0) = 0/1/1900,"",IFERROR(DATEVALUE(MID(OFFSET(Actions!I$1,106,0), 5,8 )), OFFSET(Actions!I$1,106,0)))</f>
        <v/>
      </c>
      <c r="E220" s="97" t="str">
        <f ca="1">IF(OFFSET(Actions!J$1,106,0) = 0/1/1900,"",IFERROR(DATEVALUE(MID(OFFSET(Actions!J$1,106,0), 5,8 )), OFFSET(Actions!J$1,106,0)))</f>
        <v/>
      </c>
      <c r="F220" s="97" t="str">
        <f ca="1">IF(OFFSET(Actions!K$1,106,0) = 0/1/1900,"",IFERROR(DATEVALUE(MID(OFFSET(Actions!K$1,106,0), 5,8 )), OFFSET(Actions!K$1,106,0)))</f>
        <v/>
      </c>
      <c r="G220" s="98" t="str">
        <f ca="1">IF(OFFSET(Actions!G1,106,0)  = "","", OFFSET(Actions!G1,106,0) )</f>
        <v/>
      </c>
      <c r="H220" s="82" t="str">
        <f ca="1">IF(OFFSET(Actions!E1,106,0)  = "","", OFFSET(Actions!E1,106,0) )</f>
        <v/>
      </c>
      <c r="I220" s="87" t="str">
        <f t="shared" ref="I220:AN220" ca="1" si="410">IF($C$2=TRUE,IF($F$220="",IF(AND(OR($D$220&lt;=I$8,$D$220&lt;J$8),$E$220&gt;=I$8),$H$220,IF(OR(WEEKDAY(I$8)=1,WEEKDAY(I$8)=7),"WD"," ")),IF(AND(OR($D$220&lt;=I$8,$D$220&lt;J$8),$F$220&gt;=I$8),"C",IF(OR(WEEKDAY(I$8)=1,WEEKDAY(I$8)=7),"WD"," "))),IF(OR(WEEKDAY(I$8)=1,WEEKDAY(I$8)=7),"WD",IF($F$220="",IF(AND(OR($D$220&lt;=I$8,$D$220&lt;J$8),$E$220&gt;=I$8),$H$220," "),IF(AND(OR($D$220&lt;=I$8,$D$220&lt;J$8),$F$220&gt;=I$8),"C"," "))))</f>
        <v xml:space="preserve"> </v>
      </c>
      <c r="J220" s="87" t="str">
        <f t="shared" ca="1" si="410"/>
        <v xml:space="preserve"> </v>
      </c>
      <c r="K220" s="87" t="str">
        <f t="shared" ca="1" si="410"/>
        <v xml:space="preserve"> </v>
      </c>
      <c r="L220" s="87" t="str">
        <f t="shared" si="410"/>
        <v>WD</v>
      </c>
      <c r="M220" s="87" t="str">
        <f t="shared" si="410"/>
        <v>WD</v>
      </c>
      <c r="N220" s="87" t="str">
        <f t="shared" ca="1" si="410"/>
        <v xml:space="preserve"> </v>
      </c>
      <c r="O220" s="87" t="str">
        <f t="shared" ca="1" si="410"/>
        <v xml:space="preserve"> </v>
      </c>
      <c r="P220" s="87" t="str">
        <f t="shared" ca="1" si="410"/>
        <v xml:space="preserve"> </v>
      </c>
      <c r="Q220" s="87" t="str">
        <f t="shared" ca="1" si="410"/>
        <v xml:space="preserve"> </v>
      </c>
      <c r="R220" s="87" t="str">
        <f t="shared" ca="1" si="410"/>
        <v xml:space="preserve"> </v>
      </c>
      <c r="S220" s="87" t="str">
        <f t="shared" si="410"/>
        <v>WD</v>
      </c>
      <c r="T220" s="87" t="str">
        <f t="shared" si="410"/>
        <v>WD</v>
      </c>
      <c r="U220" s="87" t="str">
        <f t="shared" ca="1" si="410"/>
        <v xml:space="preserve"> </v>
      </c>
      <c r="V220" s="87" t="str">
        <f t="shared" ca="1" si="410"/>
        <v xml:space="preserve"> </v>
      </c>
      <c r="W220" s="87" t="str">
        <f t="shared" ca="1" si="410"/>
        <v xml:space="preserve"> </v>
      </c>
      <c r="X220" s="87" t="str">
        <f t="shared" ca="1" si="410"/>
        <v xml:space="preserve"> </v>
      </c>
      <c r="Y220" s="87" t="str">
        <f t="shared" ca="1" si="410"/>
        <v xml:space="preserve"> </v>
      </c>
      <c r="Z220" s="87" t="str">
        <f t="shared" si="410"/>
        <v>WD</v>
      </c>
      <c r="AA220" s="87" t="str">
        <f t="shared" si="410"/>
        <v>WD</v>
      </c>
      <c r="AB220" s="87" t="str">
        <f t="shared" ca="1" si="410"/>
        <v xml:space="preserve"> </v>
      </c>
      <c r="AC220" s="87" t="str">
        <f t="shared" ca="1" si="410"/>
        <v xml:space="preserve"> </v>
      </c>
      <c r="AD220" s="87" t="str">
        <f t="shared" ca="1" si="410"/>
        <v xml:space="preserve"> </v>
      </c>
      <c r="AE220" s="87" t="str">
        <f t="shared" ca="1" si="410"/>
        <v xml:space="preserve"> </v>
      </c>
      <c r="AF220" s="87" t="str">
        <f t="shared" ca="1" si="410"/>
        <v xml:space="preserve"> </v>
      </c>
      <c r="AG220" s="87" t="str">
        <f t="shared" si="410"/>
        <v>WD</v>
      </c>
      <c r="AH220" s="87" t="str">
        <f t="shared" si="410"/>
        <v>WD</v>
      </c>
      <c r="AI220" s="87" t="str">
        <f t="shared" ca="1" si="410"/>
        <v xml:space="preserve"> </v>
      </c>
      <c r="AJ220" s="87" t="str">
        <f t="shared" ca="1" si="410"/>
        <v xml:space="preserve"> </v>
      </c>
      <c r="AK220" s="87" t="str">
        <f t="shared" ca="1" si="410"/>
        <v xml:space="preserve"> </v>
      </c>
      <c r="AL220" s="87" t="str">
        <f t="shared" ca="1" si="410"/>
        <v xml:space="preserve"> </v>
      </c>
      <c r="AM220" s="87" t="str">
        <f t="shared" ca="1" si="410"/>
        <v xml:space="preserve"> </v>
      </c>
      <c r="AN220" s="87" t="str">
        <f t="shared" si="410"/>
        <v>WD</v>
      </c>
      <c r="AO220" s="87" t="str">
        <f t="shared" ref="AO220:BT220" si="411">IF($C$2=TRUE,IF($F$220="",IF(AND(OR($D$220&lt;=AO$8,$D$220&lt;AP$8),$E$220&gt;=AO$8),$H$220,IF(OR(WEEKDAY(AO$8)=1,WEEKDAY(AO$8)=7),"WD"," ")),IF(AND(OR($D$220&lt;=AO$8,$D$220&lt;AP$8),$F$220&gt;=AO$8),"C",IF(OR(WEEKDAY(AO$8)=1,WEEKDAY(AO$8)=7),"WD"," "))),IF(OR(WEEKDAY(AO$8)=1,WEEKDAY(AO$8)=7),"WD",IF($F$220="",IF(AND(OR($D$220&lt;=AO$8,$D$220&lt;AP$8),$E$220&gt;=AO$8),$H$220," "),IF(AND(OR($D$220&lt;=AO$8,$D$220&lt;AP$8),$F$220&gt;=AO$8),"C"," "))))</f>
        <v>WD</v>
      </c>
      <c r="AP220" s="87" t="str">
        <f t="shared" ca="1" si="411"/>
        <v xml:space="preserve"> </v>
      </c>
      <c r="AQ220" s="87" t="str">
        <f t="shared" ca="1" si="411"/>
        <v xml:space="preserve"> </v>
      </c>
      <c r="AR220" s="87" t="str">
        <f t="shared" ca="1" si="411"/>
        <v xml:space="preserve"> </v>
      </c>
      <c r="AS220" s="87" t="str">
        <f t="shared" ca="1" si="411"/>
        <v xml:space="preserve"> </v>
      </c>
      <c r="AT220" s="87" t="str">
        <f t="shared" ca="1" si="411"/>
        <v xml:space="preserve"> </v>
      </c>
      <c r="AU220" s="87" t="str">
        <f t="shared" si="411"/>
        <v>WD</v>
      </c>
      <c r="AV220" s="87" t="str">
        <f t="shared" si="411"/>
        <v>WD</v>
      </c>
      <c r="AW220" s="87" t="str">
        <f t="shared" ca="1" si="411"/>
        <v xml:space="preserve"> </v>
      </c>
      <c r="AX220" s="87" t="str">
        <f t="shared" ca="1" si="411"/>
        <v xml:space="preserve"> </v>
      </c>
      <c r="AY220" s="87" t="str">
        <f t="shared" ca="1" si="411"/>
        <v xml:space="preserve"> </v>
      </c>
      <c r="AZ220" s="87" t="str">
        <f t="shared" ca="1" si="411"/>
        <v xml:space="preserve"> </v>
      </c>
      <c r="BA220" s="87" t="str">
        <f t="shared" ca="1" si="411"/>
        <v xml:space="preserve"> </v>
      </c>
      <c r="BB220" s="87" t="str">
        <f t="shared" si="411"/>
        <v>WD</v>
      </c>
      <c r="BC220" s="87" t="str">
        <f t="shared" si="411"/>
        <v>WD</v>
      </c>
      <c r="BD220" s="87" t="str">
        <f t="shared" ca="1" si="411"/>
        <v xml:space="preserve"> </v>
      </c>
      <c r="BE220" s="87" t="str">
        <f t="shared" ca="1" si="411"/>
        <v xml:space="preserve"> </v>
      </c>
      <c r="BF220" s="87" t="str">
        <f t="shared" ca="1" si="411"/>
        <v xml:space="preserve"> </v>
      </c>
      <c r="BG220" s="87" t="str">
        <f t="shared" ca="1" si="411"/>
        <v xml:space="preserve"> </v>
      </c>
      <c r="BH220" s="87" t="str">
        <f t="shared" ca="1" si="411"/>
        <v xml:space="preserve"> </v>
      </c>
      <c r="BI220" s="87" t="str">
        <f t="shared" si="411"/>
        <v>WD</v>
      </c>
      <c r="BJ220" s="87" t="str">
        <f t="shared" si="411"/>
        <v>WD</v>
      </c>
      <c r="BK220" s="87" t="str">
        <f t="shared" ca="1" si="411"/>
        <v xml:space="preserve"> </v>
      </c>
      <c r="BL220" s="87" t="str">
        <f t="shared" ca="1" si="411"/>
        <v xml:space="preserve"> </v>
      </c>
      <c r="BM220" s="87" t="str">
        <f t="shared" ca="1" si="411"/>
        <v xml:space="preserve"> </v>
      </c>
      <c r="BN220" s="87" t="str">
        <f t="shared" ca="1" si="411"/>
        <v xml:space="preserve"> </v>
      </c>
      <c r="BO220" s="87" t="str">
        <f t="shared" ca="1" si="411"/>
        <v xml:space="preserve"> </v>
      </c>
      <c r="BP220" s="87" t="str">
        <f t="shared" si="411"/>
        <v>WD</v>
      </c>
      <c r="BQ220" s="87" t="str">
        <f t="shared" si="411"/>
        <v>WD</v>
      </c>
      <c r="BR220" s="87" t="str">
        <f t="shared" ca="1" si="411"/>
        <v xml:space="preserve"> </v>
      </c>
      <c r="BS220" s="87" t="str">
        <f t="shared" ca="1" si="411"/>
        <v xml:space="preserve"> </v>
      </c>
      <c r="BT220" s="87" t="str">
        <f t="shared" ca="1" si="411"/>
        <v xml:space="preserve"> </v>
      </c>
      <c r="BU220" s="87" t="str">
        <f t="shared" ref="BU220:CZ220" ca="1" si="412">IF($C$2=TRUE,IF($F$220="",IF(AND(OR($D$220&lt;=BU$8,$D$220&lt;BV$8),$E$220&gt;=BU$8),$H$220,IF(OR(WEEKDAY(BU$8)=1,WEEKDAY(BU$8)=7),"WD"," ")),IF(AND(OR($D$220&lt;=BU$8,$D$220&lt;BV$8),$F$220&gt;=BU$8),"C",IF(OR(WEEKDAY(BU$8)=1,WEEKDAY(BU$8)=7),"WD"," "))),IF(OR(WEEKDAY(BU$8)=1,WEEKDAY(BU$8)=7),"WD",IF($F$220="",IF(AND(OR($D$220&lt;=BU$8,$D$220&lt;BV$8),$E$220&gt;=BU$8),$H$220," "),IF(AND(OR($D$220&lt;=BU$8,$D$220&lt;BV$8),$F$220&gt;=BU$8),"C"," "))))</f>
        <v xml:space="preserve"> </v>
      </c>
      <c r="BV220" s="87" t="str">
        <f t="shared" ca="1" si="412"/>
        <v xml:space="preserve"> </v>
      </c>
      <c r="BW220" s="87" t="str">
        <f t="shared" si="412"/>
        <v>WD</v>
      </c>
      <c r="BX220" s="87" t="str">
        <f t="shared" si="412"/>
        <v>WD</v>
      </c>
      <c r="BY220" s="87" t="str">
        <f t="shared" ca="1" si="412"/>
        <v xml:space="preserve"> </v>
      </c>
      <c r="BZ220" s="87" t="str">
        <f t="shared" ca="1" si="412"/>
        <v xml:space="preserve"> </v>
      </c>
      <c r="CA220" s="87" t="str">
        <f t="shared" ca="1" si="412"/>
        <v xml:space="preserve"> </v>
      </c>
      <c r="CB220" s="87" t="str">
        <f t="shared" ca="1" si="412"/>
        <v xml:space="preserve"> </v>
      </c>
      <c r="CC220" s="87" t="str">
        <f t="shared" ca="1" si="412"/>
        <v xml:space="preserve"> </v>
      </c>
      <c r="CD220" s="87" t="str">
        <f t="shared" si="412"/>
        <v>WD</v>
      </c>
      <c r="CE220" s="87" t="str">
        <f t="shared" si="412"/>
        <v>WD</v>
      </c>
      <c r="CF220" s="87" t="str">
        <f t="shared" ca="1" si="412"/>
        <v xml:space="preserve"> </v>
      </c>
      <c r="CG220" s="87" t="str">
        <f t="shared" ca="1" si="412"/>
        <v xml:space="preserve"> </v>
      </c>
      <c r="CH220" s="87" t="str">
        <f t="shared" ca="1" si="412"/>
        <v xml:space="preserve"> </v>
      </c>
      <c r="CI220" s="87" t="str">
        <f t="shared" ca="1" si="412"/>
        <v xml:space="preserve"> </v>
      </c>
      <c r="CJ220" s="87" t="str">
        <f t="shared" ca="1" si="412"/>
        <v xml:space="preserve"> </v>
      </c>
      <c r="CK220" s="87" t="str">
        <f t="shared" si="412"/>
        <v>WD</v>
      </c>
      <c r="CL220" s="87" t="str">
        <f t="shared" si="412"/>
        <v>WD</v>
      </c>
      <c r="CM220" s="87" t="str">
        <f t="shared" ca="1" si="412"/>
        <v xml:space="preserve"> </v>
      </c>
      <c r="CN220" s="87" t="str">
        <f t="shared" ca="1" si="412"/>
        <v xml:space="preserve"> </v>
      </c>
      <c r="CO220" s="87" t="str">
        <f t="shared" ca="1" si="412"/>
        <v xml:space="preserve"> </v>
      </c>
      <c r="CP220" s="87" t="str">
        <f t="shared" ca="1" si="412"/>
        <v xml:space="preserve"> </v>
      </c>
      <c r="CQ220" s="87" t="str">
        <f t="shared" ca="1" si="412"/>
        <v xml:space="preserve"> </v>
      </c>
      <c r="CR220" s="87" t="str">
        <f t="shared" si="412"/>
        <v>WD</v>
      </c>
      <c r="CS220" s="87" t="str">
        <f t="shared" si="412"/>
        <v>WD</v>
      </c>
      <c r="CT220" s="87" t="str">
        <f t="shared" ca="1" si="412"/>
        <v xml:space="preserve"> </v>
      </c>
      <c r="CU220" s="87" t="str">
        <f t="shared" ca="1" si="412"/>
        <v xml:space="preserve"> </v>
      </c>
      <c r="CV220" s="87" t="str">
        <f t="shared" ca="1" si="412"/>
        <v xml:space="preserve"> </v>
      </c>
      <c r="CW220" s="87" t="str">
        <f t="shared" ca="1" si="412"/>
        <v xml:space="preserve"> </v>
      </c>
      <c r="CX220" s="87" t="str">
        <f t="shared" ca="1" si="412"/>
        <v xml:space="preserve"> </v>
      </c>
      <c r="CY220" s="87" t="str">
        <f t="shared" si="412"/>
        <v>WD</v>
      </c>
      <c r="CZ220" s="87" t="str">
        <f t="shared" si="412"/>
        <v>WD</v>
      </c>
      <c r="DA220" s="87" t="str">
        <f t="shared" ref="DA220:DZ220" ca="1" si="413">IF($C$2=TRUE,IF($F$220="",IF(AND(OR($D$220&lt;=DA$8,$D$220&lt;DB$8),$E$220&gt;=DA$8),$H$220,IF(OR(WEEKDAY(DA$8)=1,WEEKDAY(DA$8)=7),"WD"," ")),IF(AND(OR($D$220&lt;=DA$8,$D$220&lt;DB$8),$F$220&gt;=DA$8),"C",IF(OR(WEEKDAY(DA$8)=1,WEEKDAY(DA$8)=7),"WD"," "))),IF(OR(WEEKDAY(DA$8)=1,WEEKDAY(DA$8)=7),"WD",IF($F$220="",IF(AND(OR($D$220&lt;=DA$8,$D$220&lt;DB$8),$E$220&gt;=DA$8),$H$220," "),IF(AND(OR($D$220&lt;=DA$8,$D$220&lt;DB$8),$F$220&gt;=DA$8),"C"," "))))</f>
        <v xml:space="preserve"> </v>
      </c>
      <c r="DB220" s="87" t="str">
        <f t="shared" ca="1" si="413"/>
        <v xml:space="preserve"> </v>
      </c>
      <c r="DC220" s="87" t="str">
        <f t="shared" ca="1" si="413"/>
        <v xml:space="preserve"> </v>
      </c>
      <c r="DD220" s="87" t="str">
        <f t="shared" ca="1" si="413"/>
        <v xml:space="preserve"> </v>
      </c>
      <c r="DE220" s="87" t="str">
        <f t="shared" ca="1" si="413"/>
        <v xml:space="preserve"> </v>
      </c>
      <c r="DF220" s="87" t="str">
        <f t="shared" si="413"/>
        <v>WD</v>
      </c>
      <c r="DG220" s="87" t="str">
        <f t="shared" si="413"/>
        <v>WD</v>
      </c>
      <c r="DH220" s="87" t="str">
        <f t="shared" ca="1" si="413"/>
        <v xml:space="preserve"> </v>
      </c>
      <c r="DI220" s="87" t="str">
        <f t="shared" ca="1" si="413"/>
        <v xml:space="preserve"> </v>
      </c>
      <c r="DJ220" s="87" t="str">
        <f t="shared" ca="1" si="413"/>
        <v xml:space="preserve"> </v>
      </c>
      <c r="DK220" s="87" t="str">
        <f t="shared" ca="1" si="413"/>
        <v xml:space="preserve"> </v>
      </c>
      <c r="DL220" s="87" t="str">
        <f t="shared" ca="1" si="413"/>
        <v xml:space="preserve"> </v>
      </c>
      <c r="DM220" s="87" t="str">
        <f t="shared" si="413"/>
        <v>WD</v>
      </c>
      <c r="DN220" s="87" t="str">
        <f t="shared" si="413"/>
        <v>WD</v>
      </c>
      <c r="DO220" s="87" t="str">
        <f t="shared" ca="1" si="413"/>
        <v xml:space="preserve"> </v>
      </c>
      <c r="DP220" s="87" t="str">
        <f t="shared" ca="1" si="413"/>
        <v xml:space="preserve"> </v>
      </c>
      <c r="DQ220" s="87" t="str">
        <f t="shared" ca="1" si="413"/>
        <v xml:space="preserve"> </v>
      </c>
      <c r="DR220" s="87" t="str">
        <f t="shared" ca="1" si="413"/>
        <v xml:space="preserve"> </v>
      </c>
      <c r="DS220" s="87" t="str">
        <f t="shared" ca="1" si="413"/>
        <v xml:space="preserve"> </v>
      </c>
      <c r="DT220" s="87" t="str">
        <f t="shared" si="413"/>
        <v>WD</v>
      </c>
      <c r="DU220" s="87" t="str">
        <f t="shared" si="413"/>
        <v>WD</v>
      </c>
      <c r="DV220" s="87" t="str">
        <f t="shared" ca="1" si="413"/>
        <v xml:space="preserve"> </v>
      </c>
      <c r="DW220" s="87" t="str">
        <f t="shared" ca="1" si="413"/>
        <v xml:space="preserve"> </v>
      </c>
      <c r="DX220" s="87" t="str">
        <f t="shared" ca="1" si="413"/>
        <v xml:space="preserve"> </v>
      </c>
      <c r="DY220" s="87" t="str">
        <f t="shared" ca="1" si="413"/>
        <v xml:space="preserve"> </v>
      </c>
      <c r="DZ220" s="87" t="str">
        <f t="shared" ca="1" si="413"/>
        <v xml:space="preserve"> </v>
      </c>
    </row>
    <row r="221" spans="1:130" s="74" customFormat="1" ht="1.2" customHeight="1" x14ac:dyDescent="0.3">
      <c r="A221" s="96"/>
      <c r="B221" s="96"/>
      <c r="C221" s="96"/>
      <c r="D221" s="97"/>
      <c r="E221" s="97"/>
      <c r="F221" s="97"/>
      <c r="G221" s="98" t="str">
        <f ca="1">IF(AND(G220 = 100%, G222 = 100%), "100%", " ")</f>
        <v xml:space="preserve"> </v>
      </c>
      <c r="H221" s="82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  <c r="BX221" s="87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  <c r="DH221" s="87"/>
      <c r="DI221" s="87"/>
      <c r="DJ221" s="87"/>
      <c r="DK221" s="87"/>
      <c r="DL221" s="87"/>
      <c r="DM221" s="87"/>
      <c r="DN221" s="87"/>
      <c r="DO221" s="87"/>
      <c r="DP221" s="87"/>
      <c r="DQ221" s="87"/>
      <c r="DR221" s="87"/>
      <c r="DS221" s="87"/>
      <c r="DT221" s="87"/>
      <c r="DU221" s="87"/>
      <c r="DV221" s="87"/>
      <c r="DW221" s="87"/>
      <c r="DX221" s="87"/>
      <c r="DY221" s="87"/>
      <c r="DZ221" s="87"/>
    </row>
    <row r="222" spans="1:130" x14ac:dyDescent="0.3">
      <c r="A222" s="96" t="str">
        <f ca="1">IF(OFFSET(Actions!B1,107,0)  = "","", OFFSET(Actions!B1,107,0) )</f>
        <v/>
      </c>
      <c r="B222" s="96" t="str">
        <f ca="1">IF(OFFSET(Actions!H$1,107,0) = "","", OFFSET(Actions!H$1,107,0))</f>
        <v/>
      </c>
      <c r="C222" s="96" t="str">
        <f ca="1">IF(OFFSET(Actions!C1,107,0)  = "","", OFFSET(Actions!C1,107,0) )</f>
        <v/>
      </c>
      <c r="D222" s="97" t="str">
        <f ca="1">IF(OFFSET(Actions!I$1,107,0) = 0/1/1900,"",IFERROR(DATEVALUE(MID(OFFSET(Actions!I$1,107,0), 5,8 )), OFFSET(Actions!I$1,107,0)))</f>
        <v/>
      </c>
      <c r="E222" s="97" t="str">
        <f ca="1">IF(OFFSET(Actions!J$1,107,0) = 0/1/1900,"",IFERROR(DATEVALUE(MID(OFFSET(Actions!J$1,107,0), 5,8 )), OFFSET(Actions!J$1,107,0)))</f>
        <v/>
      </c>
      <c r="F222" s="97" t="str">
        <f ca="1">IF(OFFSET(Actions!K$1,107,0) = 0/1/1900,"",IFERROR(DATEVALUE(MID(OFFSET(Actions!K$1,107,0), 5,8 )), OFFSET(Actions!K$1,107,0)))</f>
        <v/>
      </c>
      <c r="G222" s="98" t="str">
        <f ca="1">IF(OFFSET(Actions!G1,107,0)  = "","", OFFSET(Actions!G1,107,0) )</f>
        <v/>
      </c>
      <c r="H222" s="82" t="str">
        <f ca="1">IF(OFFSET(Actions!E1,107,0)  = "","", OFFSET(Actions!E1,107,0) )</f>
        <v/>
      </c>
      <c r="I222" s="87" t="str">
        <f t="shared" ref="I222:AN222" ca="1" si="414">IF($C$2=TRUE,IF($F$222="",IF(AND(OR($D$222&lt;=I$8,$D$222&lt;J$8),$E$222&gt;=I$8),$H$222,IF(OR(WEEKDAY(I$8)=1,WEEKDAY(I$8)=7),"WD"," ")),IF(AND(OR($D$222&lt;=I$8,$D$222&lt;J$8),$F$222&gt;=I$8),"C",IF(OR(WEEKDAY(I$8)=1,WEEKDAY(I$8)=7),"WD"," "))),IF(OR(WEEKDAY(I$8)=1,WEEKDAY(I$8)=7),"WD",IF($F$222="",IF(AND(OR($D$222&lt;=I$8,$D$222&lt;J$8),$E$222&gt;=I$8),$H$222," "),IF(AND(OR($D$222&lt;=I$8,$D$222&lt;J$8),$F$222&gt;=I$8),"C"," "))))</f>
        <v xml:space="preserve"> </v>
      </c>
      <c r="J222" s="87" t="str">
        <f t="shared" ca="1" si="414"/>
        <v xml:space="preserve"> </v>
      </c>
      <c r="K222" s="87" t="str">
        <f t="shared" ca="1" si="414"/>
        <v xml:space="preserve"> </v>
      </c>
      <c r="L222" s="87" t="str">
        <f t="shared" si="414"/>
        <v>WD</v>
      </c>
      <c r="M222" s="87" t="str">
        <f t="shared" si="414"/>
        <v>WD</v>
      </c>
      <c r="N222" s="87" t="str">
        <f t="shared" ca="1" si="414"/>
        <v xml:space="preserve"> </v>
      </c>
      <c r="O222" s="87" t="str">
        <f t="shared" ca="1" si="414"/>
        <v xml:space="preserve"> </v>
      </c>
      <c r="P222" s="87" t="str">
        <f t="shared" ca="1" si="414"/>
        <v xml:space="preserve"> </v>
      </c>
      <c r="Q222" s="87" t="str">
        <f t="shared" ca="1" si="414"/>
        <v xml:space="preserve"> </v>
      </c>
      <c r="R222" s="87" t="str">
        <f t="shared" ca="1" si="414"/>
        <v xml:space="preserve"> </v>
      </c>
      <c r="S222" s="87" t="str">
        <f t="shared" si="414"/>
        <v>WD</v>
      </c>
      <c r="T222" s="87" t="str">
        <f t="shared" si="414"/>
        <v>WD</v>
      </c>
      <c r="U222" s="87" t="str">
        <f t="shared" ca="1" si="414"/>
        <v xml:space="preserve"> </v>
      </c>
      <c r="V222" s="87" t="str">
        <f t="shared" ca="1" si="414"/>
        <v xml:space="preserve"> </v>
      </c>
      <c r="W222" s="87" t="str">
        <f t="shared" ca="1" si="414"/>
        <v xml:space="preserve"> </v>
      </c>
      <c r="X222" s="87" t="str">
        <f t="shared" ca="1" si="414"/>
        <v xml:space="preserve"> </v>
      </c>
      <c r="Y222" s="87" t="str">
        <f t="shared" ca="1" si="414"/>
        <v xml:space="preserve"> </v>
      </c>
      <c r="Z222" s="87" t="str">
        <f t="shared" si="414"/>
        <v>WD</v>
      </c>
      <c r="AA222" s="87" t="str">
        <f t="shared" si="414"/>
        <v>WD</v>
      </c>
      <c r="AB222" s="87" t="str">
        <f t="shared" ca="1" si="414"/>
        <v xml:space="preserve"> </v>
      </c>
      <c r="AC222" s="87" t="str">
        <f t="shared" ca="1" si="414"/>
        <v xml:space="preserve"> </v>
      </c>
      <c r="AD222" s="87" t="str">
        <f t="shared" ca="1" si="414"/>
        <v xml:space="preserve"> </v>
      </c>
      <c r="AE222" s="87" t="str">
        <f t="shared" ca="1" si="414"/>
        <v xml:space="preserve"> </v>
      </c>
      <c r="AF222" s="87" t="str">
        <f t="shared" ca="1" si="414"/>
        <v xml:space="preserve"> </v>
      </c>
      <c r="AG222" s="87" t="str">
        <f t="shared" si="414"/>
        <v>WD</v>
      </c>
      <c r="AH222" s="87" t="str">
        <f t="shared" si="414"/>
        <v>WD</v>
      </c>
      <c r="AI222" s="87" t="str">
        <f t="shared" ca="1" si="414"/>
        <v xml:space="preserve"> </v>
      </c>
      <c r="AJ222" s="87" t="str">
        <f t="shared" ca="1" si="414"/>
        <v xml:space="preserve"> </v>
      </c>
      <c r="AK222" s="87" t="str">
        <f t="shared" ca="1" si="414"/>
        <v xml:space="preserve"> </v>
      </c>
      <c r="AL222" s="87" t="str">
        <f t="shared" ca="1" si="414"/>
        <v xml:space="preserve"> </v>
      </c>
      <c r="AM222" s="87" t="str">
        <f t="shared" ca="1" si="414"/>
        <v xml:space="preserve"> </v>
      </c>
      <c r="AN222" s="87" t="str">
        <f t="shared" si="414"/>
        <v>WD</v>
      </c>
      <c r="AO222" s="87" t="str">
        <f t="shared" ref="AO222:BT222" si="415">IF($C$2=TRUE,IF($F$222="",IF(AND(OR($D$222&lt;=AO$8,$D$222&lt;AP$8),$E$222&gt;=AO$8),$H$222,IF(OR(WEEKDAY(AO$8)=1,WEEKDAY(AO$8)=7),"WD"," ")),IF(AND(OR($D$222&lt;=AO$8,$D$222&lt;AP$8),$F$222&gt;=AO$8),"C",IF(OR(WEEKDAY(AO$8)=1,WEEKDAY(AO$8)=7),"WD"," "))),IF(OR(WEEKDAY(AO$8)=1,WEEKDAY(AO$8)=7),"WD",IF($F$222="",IF(AND(OR($D$222&lt;=AO$8,$D$222&lt;AP$8),$E$222&gt;=AO$8),$H$222," "),IF(AND(OR($D$222&lt;=AO$8,$D$222&lt;AP$8),$F$222&gt;=AO$8),"C"," "))))</f>
        <v>WD</v>
      </c>
      <c r="AP222" s="87" t="str">
        <f t="shared" ca="1" si="415"/>
        <v xml:space="preserve"> </v>
      </c>
      <c r="AQ222" s="87" t="str">
        <f t="shared" ca="1" si="415"/>
        <v xml:space="preserve"> </v>
      </c>
      <c r="AR222" s="87" t="str">
        <f t="shared" ca="1" si="415"/>
        <v xml:space="preserve"> </v>
      </c>
      <c r="AS222" s="87" t="str">
        <f t="shared" ca="1" si="415"/>
        <v xml:space="preserve"> </v>
      </c>
      <c r="AT222" s="87" t="str">
        <f t="shared" ca="1" si="415"/>
        <v xml:space="preserve"> </v>
      </c>
      <c r="AU222" s="87" t="str">
        <f t="shared" si="415"/>
        <v>WD</v>
      </c>
      <c r="AV222" s="87" t="str">
        <f t="shared" si="415"/>
        <v>WD</v>
      </c>
      <c r="AW222" s="87" t="str">
        <f t="shared" ca="1" si="415"/>
        <v xml:space="preserve"> </v>
      </c>
      <c r="AX222" s="87" t="str">
        <f t="shared" ca="1" si="415"/>
        <v xml:space="preserve"> </v>
      </c>
      <c r="AY222" s="87" t="str">
        <f t="shared" ca="1" si="415"/>
        <v xml:space="preserve"> </v>
      </c>
      <c r="AZ222" s="87" t="str">
        <f t="shared" ca="1" si="415"/>
        <v xml:space="preserve"> </v>
      </c>
      <c r="BA222" s="87" t="str">
        <f t="shared" ca="1" si="415"/>
        <v xml:space="preserve"> </v>
      </c>
      <c r="BB222" s="87" t="str">
        <f t="shared" si="415"/>
        <v>WD</v>
      </c>
      <c r="BC222" s="87" t="str">
        <f t="shared" si="415"/>
        <v>WD</v>
      </c>
      <c r="BD222" s="87" t="str">
        <f t="shared" ca="1" si="415"/>
        <v xml:space="preserve"> </v>
      </c>
      <c r="BE222" s="87" t="str">
        <f t="shared" ca="1" si="415"/>
        <v xml:space="preserve"> </v>
      </c>
      <c r="BF222" s="87" t="str">
        <f t="shared" ca="1" si="415"/>
        <v xml:space="preserve"> </v>
      </c>
      <c r="BG222" s="87" t="str">
        <f t="shared" ca="1" si="415"/>
        <v xml:space="preserve"> </v>
      </c>
      <c r="BH222" s="87" t="str">
        <f t="shared" ca="1" si="415"/>
        <v xml:space="preserve"> </v>
      </c>
      <c r="BI222" s="87" t="str">
        <f t="shared" si="415"/>
        <v>WD</v>
      </c>
      <c r="BJ222" s="87" t="str">
        <f t="shared" si="415"/>
        <v>WD</v>
      </c>
      <c r="BK222" s="87" t="str">
        <f t="shared" ca="1" si="415"/>
        <v xml:space="preserve"> </v>
      </c>
      <c r="BL222" s="87" t="str">
        <f t="shared" ca="1" si="415"/>
        <v xml:space="preserve"> </v>
      </c>
      <c r="BM222" s="87" t="str">
        <f t="shared" ca="1" si="415"/>
        <v xml:space="preserve"> </v>
      </c>
      <c r="BN222" s="87" t="str">
        <f t="shared" ca="1" si="415"/>
        <v xml:space="preserve"> </v>
      </c>
      <c r="BO222" s="87" t="str">
        <f t="shared" ca="1" si="415"/>
        <v xml:space="preserve"> </v>
      </c>
      <c r="BP222" s="87" t="str">
        <f t="shared" si="415"/>
        <v>WD</v>
      </c>
      <c r="BQ222" s="87" t="str">
        <f t="shared" si="415"/>
        <v>WD</v>
      </c>
      <c r="BR222" s="87" t="str">
        <f t="shared" ca="1" si="415"/>
        <v xml:space="preserve"> </v>
      </c>
      <c r="BS222" s="87" t="str">
        <f t="shared" ca="1" si="415"/>
        <v xml:space="preserve"> </v>
      </c>
      <c r="BT222" s="87" t="str">
        <f t="shared" ca="1" si="415"/>
        <v xml:space="preserve"> </v>
      </c>
      <c r="BU222" s="87" t="str">
        <f t="shared" ref="BU222:CZ222" ca="1" si="416">IF($C$2=TRUE,IF($F$222="",IF(AND(OR($D$222&lt;=BU$8,$D$222&lt;BV$8),$E$222&gt;=BU$8),$H$222,IF(OR(WEEKDAY(BU$8)=1,WEEKDAY(BU$8)=7),"WD"," ")),IF(AND(OR($D$222&lt;=BU$8,$D$222&lt;BV$8),$F$222&gt;=BU$8),"C",IF(OR(WEEKDAY(BU$8)=1,WEEKDAY(BU$8)=7),"WD"," "))),IF(OR(WEEKDAY(BU$8)=1,WEEKDAY(BU$8)=7),"WD",IF($F$222="",IF(AND(OR($D$222&lt;=BU$8,$D$222&lt;BV$8),$E$222&gt;=BU$8),$H$222," "),IF(AND(OR($D$222&lt;=BU$8,$D$222&lt;BV$8),$F$222&gt;=BU$8),"C"," "))))</f>
        <v xml:space="preserve"> </v>
      </c>
      <c r="BV222" s="87" t="str">
        <f t="shared" ca="1" si="416"/>
        <v xml:space="preserve"> </v>
      </c>
      <c r="BW222" s="87" t="str">
        <f t="shared" si="416"/>
        <v>WD</v>
      </c>
      <c r="BX222" s="87" t="str">
        <f t="shared" si="416"/>
        <v>WD</v>
      </c>
      <c r="BY222" s="87" t="str">
        <f t="shared" ca="1" si="416"/>
        <v xml:space="preserve"> </v>
      </c>
      <c r="BZ222" s="87" t="str">
        <f t="shared" ca="1" si="416"/>
        <v xml:space="preserve"> </v>
      </c>
      <c r="CA222" s="87" t="str">
        <f t="shared" ca="1" si="416"/>
        <v xml:space="preserve"> </v>
      </c>
      <c r="CB222" s="87" t="str">
        <f t="shared" ca="1" si="416"/>
        <v xml:space="preserve"> </v>
      </c>
      <c r="CC222" s="87" t="str">
        <f t="shared" ca="1" si="416"/>
        <v xml:space="preserve"> </v>
      </c>
      <c r="CD222" s="87" t="str">
        <f t="shared" si="416"/>
        <v>WD</v>
      </c>
      <c r="CE222" s="87" t="str">
        <f t="shared" si="416"/>
        <v>WD</v>
      </c>
      <c r="CF222" s="87" t="str">
        <f t="shared" ca="1" si="416"/>
        <v xml:space="preserve"> </v>
      </c>
      <c r="CG222" s="87" t="str">
        <f t="shared" ca="1" si="416"/>
        <v xml:space="preserve"> </v>
      </c>
      <c r="CH222" s="87" t="str">
        <f t="shared" ca="1" si="416"/>
        <v xml:space="preserve"> </v>
      </c>
      <c r="CI222" s="87" t="str">
        <f t="shared" ca="1" si="416"/>
        <v xml:space="preserve"> </v>
      </c>
      <c r="CJ222" s="87" t="str">
        <f t="shared" ca="1" si="416"/>
        <v xml:space="preserve"> </v>
      </c>
      <c r="CK222" s="87" t="str">
        <f t="shared" si="416"/>
        <v>WD</v>
      </c>
      <c r="CL222" s="87" t="str">
        <f t="shared" si="416"/>
        <v>WD</v>
      </c>
      <c r="CM222" s="87" t="str">
        <f t="shared" ca="1" si="416"/>
        <v xml:space="preserve"> </v>
      </c>
      <c r="CN222" s="87" t="str">
        <f t="shared" ca="1" si="416"/>
        <v xml:space="preserve"> </v>
      </c>
      <c r="CO222" s="87" t="str">
        <f t="shared" ca="1" si="416"/>
        <v xml:space="preserve"> </v>
      </c>
      <c r="CP222" s="87" t="str">
        <f t="shared" ca="1" si="416"/>
        <v xml:space="preserve"> </v>
      </c>
      <c r="CQ222" s="87" t="str">
        <f t="shared" ca="1" si="416"/>
        <v xml:space="preserve"> </v>
      </c>
      <c r="CR222" s="87" t="str">
        <f t="shared" si="416"/>
        <v>WD</v>
      </c>
      <c r="CS222" s="87" t="str">
        <f t="shared" si="416"/>
        <v>WD</v>
      </c>
      <c r="CT222" s="87" t="str">
        <f t="shared" ca="1" si="416"/>
        <v xml:space="preserve"> </v>
      </c>
      <c r="CU222" s="87" t="str">
        <f t="shared" ca="1" si="416"/>
        <v xml:space="preserve"> </v>
      </c>
      <c r="CV222" s="87" t="str">
        <f t="shared" ca="1" si="416"/>
        <v xml:space="preserve"> </v>
      </c>
      <c r="CW222" s="87" t="str">
        <f t="shared" ca="1" si="416"/>
        <v xml:space="preserve"> </v>
      </c>
      <c r="CX222" s="87" t="str">
        <f t="shared" ca="1" si="416"/>
        <v xml:space="preserve"> </v>
      </c>
      <c r="CY222" s="87" t="str">
        <f t="shared" si="416"/>
        <v>WD</v>
      </c>
      <c r="CZ222" s="87" t="str">
        <f t="shared" si="416"/>
        <v>WD</v>
      </c>
      <c r="DA222" s="87" t="str">
        <f t="shared" ref="DA222:DZ222" ca="1" si="417">IF($C$2=TRUE,IF($F$222="",IF(AND(OR($D$222&lt;=DA$8,$D$222&lt;DB$8),$E$222&gt;=DA$8),$H$222,IF(OR(WEEKDAY(DA$8)=1,WEEKDAY(DA$8)=7),"WD"," ")),IF(AND(OR($D$222&lt;=DA$8,$D$222&lt;DB$8),$F$222&gt;=DA$8),"C",IF(OR(WEEKDAY(DA$8)=1,WEEKDAY(DA$8)=7),"WD"," "))),IF(OR(WEEKDAY(DA$8)=1,WEEKDAY(DA$8)=7),"WD",IF($F$222="",IF(AND(OR($D$222&lt;=DA$8,$D$222&lt;DB$8),$E$222&gt;=DA$8),$H$222," "),IF(AND(OR($D$222&lt;=DA$8,$D$222&lt;DB$8),$F$222&gt;=DA$8),"C"," "))))</f>
        <v xml:space="preserve"> </v>
      </c>
      <c r="DB222" s="87" t="str">
        <f t="shared" ca="1" si="417"/>
        <v xml:space="preserve"> </v>
      </c>
      <c r="DC222" s="87" t="str">
        <f t="shared" ca="1" si="417"/>
        <v xml:space="preserve"> </v>
      </c>
      <c r="DD222" s="87" t="str">
        <f t="shared" ca="1" si="417"/>
        <v xml:space="preserve"> </v>
      </c>
      <c r="DE222" s="87" t="str">
        <f t="shared" ca="1" si="417"/>
        <v xml:space="preserve"> </v>
      </c>
      <c r="DF222" s="87" t="str">
        <f t="shared" si="417"/>
        <v>WD</v>
      </c>
      <c r="DG222" s="87" t="str">
        <f t="shared" si="417"/>
        <v>WD</v>
      </c>
      <c r="DH222" s="87" t="str">
        <f t="shared" ca="1" si="417"/>
        <v xml:space="preserve"> </v>
      </c>
      <c r="DI222" s="87" t="str">
        <f t="shared" ca="1" si="417"/>
        <v xml:space="preserve"> </v>
      </c>
      <c r="DJ222" s="87" t="str">
        <f t="shared" ca="1" si="417"/>
        <v xml:space="preserve"> </v>
      </c>
      <c r="DK222" s="87" t="str">
        <f t="shared" ca="1" si="417"/>
        <v xml:space="preserve"> </v>
      </c>
      <c r="DL222" s="87" t="str">
        <f t="shared" ca="1" si="417"/>
        <v xml:space="preserve"> </v>
      </c>
      <c r="DM222" s="87" t="str">
        <f t="shared" si="417"/>
        <v>WD</v>
      </c>
      <c r="DN222" s="87" t="str">
        <f t="shared" si="417"/>
        <v>WD</v>
      </c>
      <c r="DO222" s="87" t="str">
        <f t="shared" ca="1" si="417"/>
        <v xml:space="preserve"> </v>
      </c>
      <c r="DP222" s="87" t="str">
        <f t="shared" ca="1" si="417"/>
        <v xml:space="preserve"> </v>
      </c>
      <c r="DQ222" s="87" t="str">
        <f t="shared" ca="1" si="417"/>
        <v xml:space="preserve"> </v>
      </c>
      <c r="DR222" s="87" t="str">
        <f t="shared" ca="1" si="417"/>
        <v xml:space="preserve"> </v>
      </c>
      <c r="DS222" s="87" t="str">
        <f t="shared" ca="1" si="417"/>
        <v xml:space="preserve"> </v>
      </c>
      <c r="DT222" s="87" t="str">
        <f t="shared" si="417"/>
        <v>WD</v>
      </c>
      <c r="DU222" s="87" t="str">
        <f t="shared" si="417"/>
        <v>WD</v>
      </c>
      <c r="DV222" s="87" t="str">
        <f t="shared" ca="1" si="417"/>
        <v xml:space="preserve"> </v>
      </c>
      <c r="DW222" s="87" t="str">
        <f t="shared" ca="1" si="417"/>
        <v xml:space="preserve"> </v>
      </c>
      <c r="DX222" s="87" t="str">
        <f t="shared" ca="1" si="417"/>
        <v xml:space="preserve"> </v>
      </c>
      <c r="DY222" s="87" t="str">
        <f t="shared" ca="1" si="417"/>
        <v xml:space="preserve"> </v>
      </c>
      <c r="DZ222" s="87" t="str">
        <f t="shared" ca="1" si="417"/>
        <v xml:space="preserve"> </v>
      </c>
    </row>
    <row r="223" spans="1:130" s="74" customFormat="1" ht="1.2" customHeight="1" x14ac:dyDescent="0.3">
      <c r="A223" s="96"/>
      <c r="B223" s="96"/>
      <c r="C223" s="96"/>
      <c r="D223" s="97"/>
      <c r="E223" s="97"/>
      <c r="F223" s="97"/>
      <c r="G223" s="98" t="str">
        <f ca="1">IF(AND(G222 = 100%, G224 = 100%), "100%", " ")</f>
        <v xml:space="preserve"> </v>
      </c>
      <c r="H223" s="82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DR223" s="87"/>
      <c r="DS223" s="87"/>
      <c r="DT223" s="87"/>
      <c r="DU223" s="87"/>
      <c r="DV223" s="87"/>
      <c r="DW223" s="87"/>
      <c r="DX223" s="87"/>
      <c r="DY223" s="87"/>
      <c r="DZ223" s="87"/>
    </row>
    <row r="224" spans="1:130" x14ac:dyDescent="0.3">
      <c r="A224" s="96" t="str">
        <f ca="1">IF(OFFSET(Actions!B1,108,0)  = "","", OFFSET(Actions!B1,108,0) )</f>
        <v/>
      </c>
      <c r="B224" s="96" t="str">
        <f ca="1">IF(OFFSET(Actions!H$1,108,0) = "","", OFFSET(Actions!H$1,108,0))</f>
        <v/>
      </c>
      <c r="C224" s="96" t="str">
        <f ca="1">IF(OFFSET(Actions!C1,108,0)  = "","", OFFSET(Actions!C1,108,0) )</f>
        <v/>
      </c>
      <c r="D224" s="97" t="str">
        <f ca="1">IF(OFFSET(Actions!I$1,108,0) = 0/1/1900,"",IFERROR(DATEVALUE(MID(OFFSET(Actions!I$1,108,0), 5,8 )), OFFSET(Actions!I$1,108,0)))</f>
        <v/>
      </c>
      <c r="E224" s="97" t="str">
        <f ca="1">IF(OFFSET(Actions!J$1,108,0) = 0/1/1900,"",IFERROR(DATEVALUE(MID(OFFSET(Actions!J$1,108,0), 5,8 )), OFFSET(Actions!J$1,108,0)))</f>
        <v/>
      </c>
      <c r="F224" s="97" t="str">
        <f ca="1">IF(OFFSET(Actions!K$1,108,0) = 0/1/1900,"",IFERROR(DATEVALUE(MID(OFFSET(Actions!K$1,108,0), 5,8 )), OFFSET(Actions!K$1,108,0)))</f>
        <v/>
      </c>
      <c r="G224" s="98" t="str">
        <f ca="1">IF(OFFSET(Actions!G1,108,0)  = "","", OFFSET(Actions!G1,108,0) )</f>
        <v/>
      </c>
      <c r="H224" s="82" t="str">
        <f ca="1">IF(OFFSET(Actions!E1,108,0)  = "","", OFFSET(Actions!E1,108,0) )</f>
        <v/>
      </c>
      <c r="I224" s="87" t="str">
        <f t="shared" ref="I224:AN224" ca="1" si="418">IF($C$2=TRUE,IF($F$224="",IF(AND(OR($D$224&lt;=I$8,$D$224&lt;J$8),$E$224&gt;=I$8),$H$224,IF(OR(WEEKDAY(I$8)=1,WEEKDAY(I$8)=7),"WD"," ")),IF(AND(OR($D$224&lt;=I$8,$D$224&lt;J$8),$F$224&gt;=I$8),"C",IF(OR(WEEKDAY(I$8)=1,WEEKDAY(I$8)=7),"WD"," "))),IF(OR(WEEKDAY(I$8)=1,WEEKDAY(I$8)=7),"WD",IF($F$224="",IF(AND(OR($D$224&lt;=I$8,$D$224&lt;J$8),$E$224&gt;=I$8),$H$224," "),IF(AND(OR($D$224&lt;=I$8,$D$224&lt;J$8),$F$224&gt;=I$8),"C"," "))))</f>
        <v xml:space="preserve"> </v>
      </c>
      <c r="J224" s="87" t="str">
        <f t="shared" ca="1" si="418"/>
        <v xml:space="preserve"> </v>
      </c>
      <c r="K224" s="87" t="str">
        <f t="shared" ca="1" si="418"/>
        <v xml:space="preserve"> </v>
      </c>
      <c r="L224" s="87" t="str">
        <f t="shared" si="418"/>
        <v>WD</v>
      </c>
      <c r="M224" s="87" t="str">
        <f t="shared" si="418"/>
        <v>WD</v>
      </c>
      <c r="N224" s="87" t="str">
        <f t="shared" ca="1" si="418"/>
        <v xml:space="preserve"> </v>
      </c>
      <c r="O224" s="87" t="str">
        <f t="shared" ca="1" si="418"/>
        <v xml:space="preserve"> </v>
      </c>
      <c r="P224" s="87" t="str">
        <f t="shared" ca="1" si="418"/>
        <v xml:space="preserve"> </v>
      </c>
      <c r="Q224" s="87" t="str">
        <f t="shared" ca="1" si="418"/>
        <v xml:space="preserve"> </v>
      </c>
      <c r="R224" s="87" t="str">
        <f t="shared" ca="1" si="418"/>
        <v xml:space="preserve"> </v>
      </c>
      <c r="S224" s="87" t="str">
        <f t="shared" si="418"/>
        <v>WD</v>
      </c>
      <c r="T224" s="87" t="str">
        <f t="shared" si="418"/>
        <v>WD</v>
      </c>
      <c r="U224" s="87" t="str">
        <f t="shared" ca="1" si="418"/>
        <v xml:space="preserve"> </v>
      </c>
      <c r="V224" s="87" t="str">
        <f t="shared" ca="1" si="418"/>
        <v xml:space="preserve"> </v>
      </c>
      <c r="W224" s="87" t="str">
        <f t="shared" ca="1" si="418"/>
        <v xml:space="preserve"> </v>
      </c>
      <c r="X224" s="87" t="str">
        <f t="shared" ca="1" si="418"/>
        <v xml:space="preserve"> </v>
      </c>
      <c r="Y224" s="87" t="str">
        <f t="shared" ca="1" si="418"/>
        <v xml:space="preserve"> </v>
      </c>
      <c r="Z224" s="87" t="str">
        <f t="shared" si="418"/>
        <v>WD</v>
      </c>
      <c r="AA224" s="87" t="str">
        <f t="shared" si="418"/>
        <v>WD</v>
      </c>
      <c r="AB224" s="87" t="str">
        <f t="shared" ca="1" si="418"/>
        <v xml:space="preserve"> </v>
      </c>
      <c r="AC224" s="87" t="str">
        <f t="shared" ca="1" si="418"/>
        <v xml:space="preserve"> </v>
      </c>
      <c r="AD224" s="87" t="str">
        <f t="shared" ca="1" si="418"/>
        <v xml:space="preserve"> </v>
      </c>
      <c r="AE224" s="87" t="str">
        <f t="shared" ca="1" si="418"/>
        <v xml:space="preserve"> </v>
      </c>
      <c r="AF224" s="87" t="str">
        <f t="shared" ca="1" si="418"/>
        <v xml:space="preserve"> </v>
      </c>
      <c r="AG224" s="87" t="str">
        <f t="shared" si="418"/>
        <v>WD</v>
      </c>
      <c r="AH224" s="87" t="str">
        <f t="shared" si="418"/>
        <v>WD</v>
      </c>
      <c r="AI224" s="87" t="str">
        <f t="shared" ca="1" si="418"/>
        <v xml:space="preserve"> </v>
      </c>
      <c r="AJ224" s="87" t="str">
        <f t="shared" ca="1" si="418"/>
        <v xml:space="preserve"> </v>
      </c>
      <c r="AK224" s="87" t="str">
        <f t="shared" ca="1" si="418"/>
        <v xml:space="preserve"> </v>
      </c>
      <c r="AL224" s="87" t="str">
        <f t="shared" ca="1" si="418"/>
        <v xml:space="preserve"> </v>
      </c>
      <c r="AM224" s="87" t="str">
        <f t="shared" ca="1" si="418"/>
        <v xml:space="preserve"> </v>
      </c>
      <c r="AN224" s="87" t="str">
        <f t="shared" si="418"/>
        <v>WD</v>
      </c>
      <c r="AO224" s="87" t="str">
        <f t="shared" ref="AO224:BT224" si="419">IF($C$2=TRUE,IF($F$224="",IF(AND(OR($D$224&lt;=AO$8,$D$224&lt;AP$8),$E$224&gt;=AO$8),$H$224,IF(OR(WEEKDAY(AO$8)=1,WEEKDAY(AO$8)=7),"WD"," ")),IF(AND(OR($D$224&lt;=AO$8,$D$224&lt;AP$8),$F$224&gt;=AO$8),"C",IF(OR(WEEKDAY(AO$8)=1,WEEKDAY(AO$8)=7),"WD"," "))),IF(OR(WEEKDAY(AO$8)=1,WEEKDAY(AO$8)=7),"WD",IF($F$224="",IF(AND(OR($D$224&lt;=AO$8,$D$224&lt;AP$8),$E$224&gt;=AO$8),$H$224," "),IF(AND(OR($D$224&lt;=AO$8,$D$224&lt;AP$8),$F$224&gt;=AO$8),"C"," "))))</f>
        <v>WD</v>
      </c>
      <c r="AP224" s="87" t="str">
        <f t="shared" ca="1" si="419"/>
        <v xml:space="preserve"> </v>
      </c>
      <c r="AQ224" s="87" t="str">
        <f t="shared" ca="1" si="419"/>
        <v xml:space="preserve"> </v>
      </c>
      <c r="AR224" s="87" t="str">
        <f t="shared" ca="1" si="419"/>
        <v xml:space="preserve"> </v>
      </c>
      <c r="AS224" s="87" t="str">
        <f t="shared" ca="1" si="419"/>
        <v xml:space="preserve"> </v>
      </c>
      <c r="AT224" s="87" t="str">
        <f t="shared" ca="1" si="419"/>
        <v xml:space="preserve"> </v>
      </c>
      <c r="AU224" s="87" t="str">
        <f t="shared" si="419"/>
        <v>WD</v>
      </c>
      <c r="AV224" s="87" t="str">
        <f t="shared" si="419"/>
        <v>WD</v>
      </c>
      <c r="AW224" s="87" t="str">
        <f t="shared" ca="1" si="419"/>
        <v xml:space="preserve"> </v>
      </c>
      <c r="AX224" s="87" t="str">
        <f t="shared" ca="1" si="419"/>
        <v xml:space="preserve"> </v>
      </c>
      <c r="AY224" s="87" t="str">
        <f t="shared" ca="1" si="419"/>
        <v xml:space="preserve"> </v>
      </c>
      <c r="AZ224" s="87" t="str">
        <f t="shared" ca="1" si="419"/>
        <v xml:space="preserve"> </v>
      </c>
      <c r="BA224" s="87" t="str">
        <f t="shared" ca="1" si="419"/>
        <v xml:space="preserve"> </v>
      </c>
      <c r="BB224" s="87" t="str">
        <f t="shared" si="419"/>
        <v>WD</v>
      </c>
      <c r="BC224" s="87" t="str">
        <f t="shared" si="419"/>
        <v>WD</v>
      </c>
      <c r="BD224" s="87" t="str">
        <f t="shared" ca="1" si="419"/>
        <v xml:space="preserve"> </v>
      </c>
      <c r="BE224" s="87" t="str">
        <f t="shared" ca="1" si="419"/>
        <v xml:space="preserve"> </v>
      </c>
      <c r="BF224" s="87" t="str">
        <f t="shared" ca="1" si="419"/>
        <v xml:space="preserve"> </v>
      </c>
      <c r="BG224" s="87" t="str">
        <f t="shared" ca="1" si="419"/>
        <v xml:space="preserve"> </v>
      </c>
      <c r="BH224" s="87" t="str">
        <f t="shared" ca="1" si="419"/>
        <v xml:space="preserve"> </v>
      </c>
      <c r="BI224" s="87" t="str">
        <f t="shared" si="419"/>
        <v>WD</v>
      </c>
      <c r="BJ224" s="87" t="str">
        <f t="shared" si="419"/>
        <v>WD</v>
      </c>
      <c r="BK224" s="87" t="str">
        <f t="shared" ca="1" si="419"/>
        <v xml:space="preserve"> </v>
      </c>
      <c r="BL224" s="87" t="str">
        <f t="shared" ca="1" si="419"/>
        <v xml:space="preserve"> </v>
      </c>
      <c r="BM224" s="87" t="str">
        <f t="shared" ca="1" si="419"/>
        <v xml:space="preserve"> </v>
      </c>
      <c r="BN224" s="87" t="str">
        <f t="shared" ca="1" si="419"/>
        <v xml:space="preserve"> </v>
      </c>
      <c r="BO224" s="87" t="str">
        <f t="shared" ca="1" si="419"/>
        <v xml:space="preserve"> </v>
      </c>
      <c r="BP224" s="87" t="str">
        <f t="shared" si="419"/>
        <v>WD</v>
      </c>
      <c r="BQ224" s="87" t="str">
        <f t="shared" si="419"/>
        <v>WD</v>
      </c>
      <c r="BR224" s="87" t="str">
        <f t="shared" ca="1" si="419"/>
        <v xml:space="preserve"> </v>
      </c>
      <c r="BS224" s="87" t="str">
        <f t="shared" ca="1" si="419"/>
        <v xml:space="preserve"> </v>
      </c>
      <c r="BT224" s="87" t="str">
        <f t="shared" ca="1" si="419"/>
        <v xml:space="preserve"> </v>
      </c>
      <c r="BU224" s="87" t="str">
        <f t="shared" ref="BU224:CZ224" ca="1" si="420">IF($C$2=TRUE,IF($F$224="",IF(AND(OR($D$224&lt;=BU$8,$D$224&lt;BV$8),$E$224&gt;=BU$8),$H$224,IF(OR(WEEKDAY(BU$8)=1,WEEKDAY(BU$8)=7),"WD"," ")),IF(AND(OR($D$224&lt;=BU$8,$D$224&lt;BV$8),$F$224&gt;=BU$8),"C",IF(OR(WEEKDAY(BU$8)=1,WEEKDAY(BU$8)=7),"WD"," "))),IF(OR(WEEKDAY(BU$8)=1,WEEKDAY(BU$8)=7),"WD",IF($F$224="",IF(AND(OR($D$224&lt;=BU$8,$D$224&lt;BV$8),$E$224&gt;=BU$8),$H$224," "),IF(AND(OR($D$224&lt;=BU$8,$D$224&lt;BV$8),$F$224&gt;=BU$8),"C"," "))))</f>
        <v xml:space="preserve"> </v>
      </c>
      <c r="BV224" s="87" t="str">
        <f t="shared" ca="1" si="420"/>
        <v xml:space="preserve"> </v>
      </c>
      <c r="BW224" s="87" t="str">
        <f t="shared" si="420"/>
        <v>WD</v>
      </c>
      <c r="BX224" s="87" t="str">
        <f t="shared" si="420"/>
        <v>WD</v>
      </c>
      <c r="BY224" s="87" t="str">
        <f t="shared" ca="1" si="420"/>
        <v xml:space="preserve"> </v>
      </c>
      <c r="BZ224" s="87" t="str">
        <f t="shared" ca="1" si="420"/>
        <v xml:space="preserve"> </v>
      </c>
      <c r="CA224" s="87" t="str">
        <f t="shared" ca="1" si="420"/>
        <v xml:space="preserve"> </v>
      </c>
      <c r="CB224" s="87" t="str">
        <f t="shared" ca="1" si="420"/>
        <v xml:space="preserve"> </v>
      </c>
      <c r="CC224" s="87" t="str">
        <f t="shared" ca="1" si="420"/>
        <v xml:space="preserve"> </v>
      </c>
      <c r="CD224" s="87" t="str">
        <f t="shared" si="420"/>
        <v>WD</v>
      </c>
      <c r="CE224" s="87" t="str">
        <f t="shared" si="420"/>
        <v>WD</v>
      </c>
      <c r="CF224" s="87" t="str">
        <f t="shared" ca="1" si="420"/>
        <v xml:space="preserve"> </v>
      </c>
      <c r="CG224" s="87" t="str">
        <f t="shared" ca="1" si="420"/>
        <v xml:space="preserve"> </v>
      </c>
      <c r="CH224" s="87" t="str">
        <f t="shared" ca="1" si="420"/>
        <v xml:space="preserve"> </v>
      </c>
      <c r="CI224" s="87" t="str">
        <f t="shared" ca="1" si="420"/>
        <v xml:space="preserve"> </v>
      </c>
      <c r="CJ224" s="87" t="str">
        <f t="shared" ca="1" si="420"/>
        <v xml:space="preserve"> </v>
      </c>
      <c r="CK224" s="87" t="str">
        <f t="shared" si="420"/>
        <v>WD</v>
      </c>
      <c r="CL224" s="87" t="str">
        <f t="shared" si="420"/>
        <v>WD</v>
      </c>
      <c r="CM224" s="87" t="str">
        <f t="shared" ca="1" si="420"/>
        <v xml:space="preserve"> </v>
      </c>
      <c r="CN224" s="87" t="str">
        <f t="shared" ca="1" si="420"/>
        <v xml:space="preserve"> </v>
      </c>
      <c r="CO224" s="87" t="str">
        <f t="shared" ca="1" si="420"/>
        <v xml:space="preserve"> </v>
      </c>
      <c r="CP224" s="87" t="str">
        <f t="shared" ca="1" si="420"/>
        <v xml:space="preserve"> </v>
      </c>
      <c r="CQ224" s="87" t="str">
        <f t="shared" ca="1" si="420"/>
        <v xml:space="preserve"> </v>
      </c>
      <c r="CR224" s="87" t="str">
        <f t="shared" si="420"/>
        <v>WD</v>
      </c>
      <c r="CS224" s="87" t="str">
        <f t="shared" si="420"/>
        <v>WD</v>
      </c>
      <c r="CT224" s="87" t="str">
        <f t="shared" ca="1" si="420"/>
        <v xml:space="preserve"> </v>
      </c>
      <c r="CU224" s="87" t="str">
        <f t="shared" ca="1" si="420"/>
        <v xml:space="preserve"> </v>
      </c>
      <c r="CV224" s="87" t="str">
        <f t="shared" ca="1" si="420"/>
        <v xml:space="preserve"> </v>
      </c>
      <c r="CW224" s="87" t="str">
        <f t="shared" ca="1" si="420"/>
        <v xml:space="preserve"> </v>
      </c>
      <c r="CX224" s="87" t="str">
        <f t="shared" ca="1" si="420"/>
        <v xml:space="preserve"> </v>
      </c>
      <c r="CY224" s="87" t="str">
        <f t="shared" si="420"/>
        <v>WD</v>
      </c>
      <c r="CZ224" s="87" t="str">
        <f t="shared" si="420"/>
        <v>WD</v>
      </c>
      <c r="DA224" s="87" t="str">
        <f t="shared" ref="DA224:DZ224" ca="1" si="421">IF($C$2=TRUE,IF($F$224="",IF(AND(OR($D$224&lt;=DA$8,$D$224&lt;DB$8),$E$224&gt;=DA$8),$H$224,IF(OR(WEEKDAY(DA$8)=1,WEEKDAY(DA$8)=7),"WD"," ")),IF(AND(OR($D$224&lt;=DA$8,$D$224&lt;DB$8),$F$224&gt;=DA$8),"C",IF(OR(WEEKDAY(DA$8)=1,WEEKDAY(DA$8)=7),"WD"," "))),IF(OR(WEEKDAY(DA$8)=1,WEEKDAY(DA$8)=7),"WD",IF($F$224="",IF(AND(OR($D$224&lt;=DA$8,$D$224&lt;DB$8),$E$224&gt;=DA$8),$H$224," "),IF(AND(OR($D$224&lt;=DA$8,$D$224&lt;DB$8),$F$224&gt;=DA$8),"C"," "))))</f>
        <v xml:space="preserve"> </v>
      </c>
      <c r="DB224" s="87" t="str">
        <f t="shared" ca="1" si="421"/>
        <v xml:space="preserve"> </v>
      </c>
      <c r="DC224" s="87" t="str">
        <f t="shared" ca="1" si="421"/>
        <v xml:space="preserve"> </v>
      </c>
      <c r="DD224" s="87" t="str">
        <f t="shared" ca="1" si="421"/>
        <v xml:space="preserve"> </v>
      </c>
      <c r="DE224" s="87" t="str">
        <f t="shared" ca="1" si="421"/>
        <v xml:space="preserve"> </v>
      </c>
      <c r="DF224" s="87" t="str">
        <f t="shared" si="421"/>
        <v>WD</v>
      </c>
      <c r="DG224" s="87" t="str">
        <f t="shared" si="421"/>
        <v>WD</v>
      </c>
      <c r="DH224" s="87" t="str">
        <f t="shared" ca="1" si="421"/>
        <v xml:space="preserve"> </v>
      </c>
      <c r="DI224" s="87" t="str">
        <f t="shared" ca="1" si="421"/>
        <v xml:space="preserve"> </v>
      </c>
      <c r="DJ224" s="87" t="str">
        <f t="shared" ca="1" si="421"/>
        <v xml:space="preserve"> </v>
      </c>
      <c r="DK224" s="87" t="str">
        <f t="shared" ca="1" si="421"/>
        <v xml:space="preserve"> </v>
      </c>
      <c r="DL224" s="87" t="str">
        <f t="shared" ca="1" si="421"/>
        <v xml:space="preserve"> </v>
      </c>
      <c r="DM224" s="87" t="str">
        <f t="shared" si="421"/>
        <v>WD</v>
      </c>
      <c r="DN224" s="87" t="str">
        <f t="shared" si="421"/>
        <v>WD</v>
      </c>
      <c r="DO224" s="87" t="str">
        <f t="shared" ca="1" si="421"/>
        <v xml:space="preserve"> </v>
      </c>
      <c r="DP224" s="87" t="str">
        <f t="shared" ca="1" si="421"/>
        <v xml:space="preserve"> </v>
      </c>
      <c r="DQ224" s="87" t="str">
        <f t="shared" ca="1" si="421"/>
        <v xml:space="preserve"> </v>
      </c>
      <c r="DR224" s="87" t="str">
        <f t="shared" ca="1" si="421"/>
        <v xml:space="preserve"> </v>
      </c>
      <c r="DS224" s="87" t="str">
        <f t="shared" ca="1" si="421"/>
        <v xml:space="preserve"> </v>
      </c>
      <c r="DT224" s="87" t="str">
        <f t="shared" si="421"/>
        <v>WD</v>
      </c>
      <c r="DU224" s="87" t="str">
        <f t="shared" si="421"/>
        <v>WD</v>
      </c>
      <c r="DV224" s="87" t="str">
        <f t="shared" ca="1" si="421"/>
        <v xml:space="preserve"> </v>
      </c>
      <c r="DW224" s="87" t="str">
        <f t="shared" ca="1" si="421"/>
        <v xml:space="preserve"> </v>
      </c>
      <c r="DX224" s="87" t="str">
        <f t="shared" ca="1" si="421"/>
        <v xml:space="preserve"> </v>
      </c>
      <c r="DY224" s="87" t="str">
        <f t="shared" ca="1" si="421"/>
        <v xml:space="preserve"> </v>
      </c>
      <c r="DZ224" s="87" t="str">
        <f t="shared" ca="1" si="421"/>
        <v xml:space="preserve"> </v>
      </c>
    </row>
    <row r="225" spans="1:130" s="74" customFormat="1" ht="1.2" customHeight="1" x14ac:dyDescent="0.3">
      <c r="A225" s="96"/>
      <c r="B225" s="96"/>
      <c r="C225" s="96"/>
      <c r="D225" s="97"/>
      <c r="E225" s="97"/>
      <c r="F225" s="97"/>
      <c r="G225" s="98" t="str">
        <f ca="1">IF(AND(G224 = 100%, G226 = 100%), "100%", " ")</f>
        <v xml:space="preserve"> </v>
      </c>
      <c r="H225" s="82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  <c r="BX225" s="87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  <c r="DH225" s="87"/>
      <c r="DI225" s="87"/>
      <c r="DJ225" s="87"/>
      <c r="DK225" s="87"/>
      <c r="DL225" s="87"/>
      <c r="DM225" s="87"/>
      <c r="DN225" s="87"/>
      <c r="DO225" s="87"/>
      <c r="DP225" s="87"/>
      <c r="DQ225" s="87"/>
      <c r="DR225" s="87"/>
      <c r="DS225" s="87"/>
      <c r="DT225" s="87"/>
      <c r="DU225" s="87"/>
      <c r="DV225" s="87"/>
      <c r="DW225" s="87"/>
      <c r="DX225" s="87"/>
      <c r="DY225" s="87"/>
      <c r="DZ225" s="87"/>
    </row>
    <row r="226" spans="1:130" x14ac:dyDescent="0.3">
      <c r="A226" s="96" t="str">
        <f ca="1">IF(OFFSET(Actions!B1,109,0)  = "","", OFFSET(Actions!B1,109,0) )</f>
        <v/>
      </c>
      <c r="B226" s="96" t="str">
        <f ca="1">IF(OFFSET(Actions!H$1,109,0) = "","", OFFSET(Actions!H$1,109,0))</f>
        <v/>
      </c>
      <c r="C226" s="96" t="str">
        <f ca="1">IF(OFFSET(Actions!C1,109,0)  = "","", OFFSET(Actions!C1,109,0) )</f>
        <v/>
      </c>
      <c r="D226" s="97" t="str">
        <f ca="1">IF(OFFSET(Actions!I$1,109,0) = 0/1/1900,"",IFERROR(DATEVALUE(MID(OFFSET(Actions!I$1,109,0), 5,8 )), OFFSET(Actions!I$1,109,0)))</f>
        <v/>
      </c>
      <c r="E226" s="97" t="str">
        <f ca="1">IF(OFFSET(Actions!J$1,109,0) = 0/1/1900,"",IFERROR(DATEVALUE(MID(OFFSET(Actions!J$1,109,0), 5,8 )), OFFSET(Actions!J$1,109,0)))</f>
        <v/>
      </c>
      <c r="F226" s="97" t="str">
        <f ca="1">IF(OFFSET(Actions!K$1,109,0) = 0/1/1900,"",IFERROR(DATEVALUE(MID(OFFSET(Actions!K$1,109,0), 5,8 )), OFFSET(Actions!K$1,109,0)))</f>
        <v/>
      </c>
      <c r="G226" s="98" t="str">
        <f ca="1">IF(OFFSET(Actions!G1,109,0)  = "","", OFFSET(Actions!G1,109,0) )</f>
        <v/>
      </c>
      <c r="H226" s="82" t="str">
        <f ca="1">IF(OFFSET(Actions!E1,109,0)  = "","", OFFSET(Actions!E1,109,0) )</f>
        <v/>
      </c>
      <c r="I226" s="87" t="str">
        <f t="shared" ref="I226:AN226" ca="1" si="422">IF($C$2=TRUE,IF($F$226="",IF(AND(OR($D$226&lt;=I$8,$D$226&lt;J$8),$E$226&gt;=I$8),$H$226,IF(OR(WEEKDAY(I$8)=1,WEEKDAY(I$8)=7),"WD"," ")),IF(AND(OR($D$226&lt;=I$8,$D$226&lt;J$8),$F$226&gt;=I$8),"C",IF(OR(WEEKDAY(I$8)=1,WEEKDAY(I$8)=7),"WD"," "))),IF(OR(WEEKDAY(I$8)=1,WEEKDAY(I$8)=7),"WD",IF($F$226="",IF(AND(OR($D$226&lt;=I$8,$D$226&lt;J$8),$E$226&gt;=I$8),$H$226," "),IF(AND(OR($D$226&lt;=I$8,$D$226&lt;J$8),$F$226&gt;=I$8),"C"," "))))</f>
        <v xml:space="preserve"> </v>
      </c>
      <c r="J226" s="87" t="str">
        <f t="shared" ca="1" si="422"/>
        <v xml:space="preserve"> </v>
      </c>
      <c r="K226" s="87" t="str">
        <f t="shared" ca="1" si="422"/>
        <v xml:space="preserve"> </v>
      </c>
      <c r="L226" s="87" t="str">
        <f t="shared" si="422"/>
        <v>WD</v>
      </c>
      <c r="M226" s="87" t="str">
        <f t="shared" si="422"/>
        <v>WD</v>
      </c>
      <c r="N226" s="87" t="str">
        <f t="shared" ca="1" si="422"/>
        <v xml:space="preserve"> </v>
      </c>
      <c r="O226" s="87" t="str">
        <f t="shared" ca="1" si="422"/>
        <v xml:space="preserve"> </v>
      </c>
      <c r="P226" s="87" t="str">
        <f t="shared" ca="1" si="422"/>
        <v xml:space="preserve"> </v>
      </c>
      <c r="Q226" s="87" t="str">
        <f t="shared" ca="1" si="422"/>
        <v xml:space="preserve"> </v>
      </c>
      <c r="R226" s="87" t="str">
        <f t="shared" ca="1" si="422"/>
        <v xml:space="preserve"> </v>
      </c>
      <c r="S226" s="87" t="str">
        <f t="shared" si="422"/>
        <v>WD</v>
      </c>
      <c r="T226" s="87" t="str">
        <f t="shared" si="422"/>
        <v>WD</v>
      </c>
      <c r="U226" s="87" t="str">
        <f t="shared" ca="1" si="422"/>
        <v xml:space="preserve"> </v>
      </c>
      <c r="V226" s="87" t="str">
        <f t="shared" ca="1" si="422"/>
        <v xml:space="preserve"> </v>
      </c>
      <c r="W226" s="87" t="str">
        <f t="shared" ca="1" si="422"/>
        <v xml:space="preserve"> </v>
      </c>
      <c r="X226" s="87" t="str">
        <f t="shared" ca="1" si="422"/>
        <v xml:space="preserve"> </v>
      </c>
      <c r="Y226" s="87" t="str">
        <f t="shared" ca="1" si="422"/>
        <v xml:space="preserve"> </v>
      </c>
      <c r="Z226" s="87" t="str">
        <f t="shared" si="422"/>
        <v>WD</v>
      </c>
      <c r="AA226" s="87" t="str">
        <f t="shared" si="422"/>
        <v>WD</v>
      </c>
      <c r="AB226" s="87" t="str">
        <f t="shared" ca="1" si="422"/>
        <v xml:space="preserve"> </v>
      </c>
      <c r="AC226" s="87" t="str">
        <f t="shared" ca="1" si="422"/>
        <v xml:space="preserve"> </v>
      </c>
      <c r="AD226" s="87" t="str">
        <f t="shared" ca="1" si="422"/>
        <v xml:space="preserve"> </v>
      </c>
      <c r="AE226" s="87" t="str">
        <f t="shared" ca="1" si="422"/>
        <v xml:space="preserve"> </v>
      </c>
      <c r="AF226" s="87" t="str">
        <f t="shared" ca="1" si="422"/>
        <v xml:space="preserve"> </v>
      </c>
      <c r="AG226" s="87" t="str">
        <f t="shared" si="422"/>
        <v>WD</v>
      </c>
      <c r="AH226" s="87" t="str">
        <f t="shared" si="422"/>
        <v>WD</v>
      </c>
      <c r="AI226" s="87" t="str">
        <f t="shared" ca="1" si="422"/>
        <v xml:space="preserve"> </v>
      </c>
      <c r="AJ226" s="87" t="str">
        <f t="shared" ca="1" si="422"/>
        <v xml:space="preserve"> </v>
      </c>
      <c r="AK226" s="87" t="str">
        <f t="shared" ca="1" si="422"/>
        <v xml:space="preserve"> </v>
      </c>
      <c r="AL226" s="87" t="str">
        <f t="shared" ca="1" si="422"/>
        <v xml:space="preserve"> </v>
      </c>
      <c r="AM226" s="87" t="str">
        <f t="shared" ca="1" si="422"/>
        <v xml:space="preserve"> </v>
      </c>
      <c r="AN226" s="87" t="str">
        <f t="shared" si="422"/>
        <v>WD</v>
      </c>
      <c r="AO226" s="87" t="str">
        <f t="shared" ref="AO226:BT226" si="423">IF($C$2=TRUE,IF($F$226="",IF(AND(OR($D$226&lt;=AO$8,$D$226&lt;AP$8),$E$226&gt;=AO$8),$H$226,IF(OR(WEEKDAY(AO$8)=1,WEEKDAY(AO$8)=7),"WD"," ")),IF(AND(OR($D$226&lt;=AO$8,$D$226&lt;AP$8),$F$226&gt;=AO$8),"C",IF(OR(WEEKDAY(AO$8)=1,WEEKDAY(AO$8)=7),"WD"," "))),IF(OR(WEEKDAY(AO$8)=1,WEEKDAY(AO$8)=7),"WD",IF($F$226="",IF(AND(OR($D$226&lt;=AO$8,$D$226&lt;AP$8),$E$226&gt;=AO$8),$H$226," "),IF(AND(OR($D$226&lt;=AO$8,$D$226&lt;AP$8),$F$226&gt;=AO$8),"C"," "))))</f>
        <v>WD</v>
      </c>
      <c r="AP226" s="87" t="str">
        <f t="shared" ca="1" si="423"/>
        <v xml:space="preserve"> </v>
      </c>
      <c r="AQ226" s="87" t="str">
        <f t="shared" ca="1" si="423"/>
        <v xml:space="preserve"> </v>
      </c>
      <c r="AR226" s="87" t="str">
        <f t="shared" ca="1" si="423"/>
        <v xml:space="preserve"> </v>
      </c>
      <c r="AS226" s="87" t="str">
        <f t="shared" ca="1" si="423"/>
        <v xml:space="preserve"> </v>
      </c>
      <c r="AT226" s="87" t="str">
        <f t="shared" ca="1" si="423"/>
        <v xml:space="preserve"> </v>
      </c>
      <c r="AU226" s="87" t="str">
        <f t="shared" si="423"/>
        <v>WD</v>
      </c>
      <c r="AV226" s="87" t="str">
        <f t="shared" si="423"/>
        <v>WD</v>
      </c>
      <c r="AW226" s="87" t="str">
        <f t="shared" ca="1" si="423"/>
        <v xml:space="preserve"> </v>
      </c>
      <c r="AX226" s="87" t="str">
        <f t="shared" ca="1" si="423"/>
        <v xml:space="preserve"> </v>
      </c>
      <c r="AY226" s="87" t="str">
        <f t="shared" ca="1" si="423"/>
        <v xml:space="preserve"> </v>
      </c>
      <c r="AZ226" s="87" t="str">
        <f t="shared" ca="1" si="423"/>
        <v xml:space="preserve"> </v>
      </c>
      <c r="BA226" s="87" t="str">
        <f t="shared" ca="1" si="423"/>
        <v xml:space="preserve"> </v>
      </c>
      <c r="BB226" s="87" t="str">
        <f t="shared" si="423"/>
        <v>WD</v>
      </c>
      <c r="BC226" s="87" t="str">
        <f t="shared" si="423"/>
        <v>WD</v>
      </c>
      <c r="BD226" s="87" t="str">
        <f t="shared" ca="1" si="423"/>
        <v xml:space="preserve"> </v>
      </c>
      <c r="BE226" s="87" t="str">
        <f t="shared" ca="1" si="423"/>
        <v xml:space="preserve"> </v>
      </c>
      <c r="BF226" s="87" t="str">
        <f t="shared" ca="1" si="423"/>
        <v xml:space="preserve"> </v>
      </c>
      <c r="BG226" s="87" t="str">
        <f t="shared" ca="1" si="423"/>
        <v xml:space="preserve"> </v>
      </c>
      <c r="BH226" s="87" t="str">
        <f t="shared" ca="1" si="423"/>
        <v xml:space="preserve"> </v>
      </c>
      <c r="BI226" s="87" t="str">
        <f t="shared" si="423"/>
        <v>WD</v>
      </c>
      <c r="BJ226" s="87" t="str">
        <f t="shared" si="423"/>
        <v>WD</v>
      </c>
      <c r="BK226" s="87" t="str">
        <f t="shared" ca="1" si="423"/>
        <v xml:space="preserve"> </v>
      </c>
      <c r="BL226" s="87" t="str">
        <f t="shared" ca="1" si="423"/>
        <v xml:space="preserve"> </v>
      </c>
      <c r="BM226" s="87" t="str">
        <f t="shared" ca="1" si="423"/>
        <v xml:space="preserve"> </v>
      </c>
      <c r="BN226" s="87" t="str">
        <f t="shared" ca="1" si="423"/>
        <v xml:space="preserve"> </v>
      </c>
      <c r="BO226" s="87" t="str">
        <f t="shared" ca="1" si="423"/>
        <v xml:space="preserve"> </v>
      </c>
      <c r="BP226" s="87" t="str">
        <f t="shared" si="423"/>
        <v>WD</v>
      </c>
      <c r="BQ226" s="87" t="str">
        <f t="shared" si="423"/>
        <v>WD</v>
      </c>
      <c r="BR226" s="87" t="str">
        <f t="shared" ca="1" si="423"/>
        <v xml:space="preserve"> </v>
      </c>
      <c r="BS226" s="87" t="str">
        <f t="shared" ca="1" si="423"/>
        <v xml:space="preserve"> </v>
      </c>
      <c r="BT226" s="87" t="str">
        <f t="shared" ca="1" si="423"/>
        <v xml:space="preserve"> </v>
      </c>
      <c r="BU226" s="87" t="str">
        <f t="shared" ref="BU226:CZ226" ca="1" si="424">IF($C$2=TRUE,IF($F$226="",IF(AND(OR($D$226&lt;=BU$8,$D$226&lt;BV$8),$E$226&gt;=BU$8),$H$226,IF(OR(WEEKDAY(BU$8)=1,WEEKDAY(BU$8)=7),"WD"," ")),IF(AND(OR($D$226&lt;=BU$8,$D$226&lt;BV$8),$F$226&gt;=BU$8),"C",IF(OR(WEEKDAY(BU$8)=1,WEEKDAY(BU$8)=7),"WD"," "))),IF(OR(WEEKDAY(BU$8)=1,WEEKDAY(BU$8)=7),"WD",IF($F$226="",IF(AND(OR($D$226&lt;=BU$8,$D$226&lt;BV$8),$E$226&gt;=BU$8),$H$226," "),IF(AND(OR($D$226&lt;=BU$8,$D$226&lt;BV$8),$F$226&gt;=BU$8),"C"," "))))</f>
        <v xml:space="preserve"> </v>
      </c>
      <c r="BV226" s="87" t="str">
        <f t="shared" ca="1" si="424"/>
        <v xml:space="preserve"> </v>
      </c>
      <c r="BW226" s="87" t="str">
        <f t="shared" si="424"/>
        <v>WD</v>
      </c>
      <c r="BX226" s="87" t="str">
        <f t="shared" si="424"/>
        <v>WD</v>
      </c>
      <c r="BY226" s="87" t="str">
        <f t="shared" ca="1" si="424"/>
        <v xml:space="preserve"> </v>
      </c>
      <c r="BZ226" s="87" t="str">
        <f t="shared" ca="1" si="424"/>
        <v xml:space="preserve"> </v>
      </c>
      <c r="CA226" s="87" t="str">
        <f t="shared" ca="1" si="424"/>
        <v xml:space="preserve"> </v>
      </c>
      <c r="CB226" s="87" t="str">
        <f t="shared" ca="1" si="424"/>
        <v xml:space="preserve"> </v>
      </c>
      <c r="CC226" s="87" t="str">
        <f t="shared" ca="1" si="424"/>
        <v xml:space="preserve"> </v>
      </c>
      <c r="CD226" s="87" t="str">
        <f t="shared" si="424"/>
        <v>WD</v>
      </c>
      <c r="CE226" s="87" t="str">
        <f t="shared" si="424"/>
        <v>WD</v>
      </c>
      <c r="CF226" s="87" t="str">
        <f t="shared" ca="1" si="424"/>
        <v xml:space="preserve"> </v>
      </c>
      <c r="CG226" s="87" t="str">
        <f t="shared" ca="1" si="424"/>
        <v xml:space="preserve"> </v>
      </c>
      <c r="CH226" s="87" t="str">
        <f t="shared" ca="1" si="424"/>
        <v xml:space="preserve"> </v>
      </c>
      <c r="CI226" s="87" t="str">
        <f t="shared" ca="1" si="424"/>
        <v xml:space="preserve"> </v>
      </c>
      <c r="CJ226" s="87" t="str">
        <f t="shared" ca="1" si="424"/>
        <v xml:space="preserve"> </v>
      </c>
      <c r="CK226" s="87" t="str">
        <f t="shared" si="424"/>
        <v>WD</v>
      </c>
      <c r="CL226" s="87" t="str">
        <f t="shared" si="424"/>
        <v>WD</v>
      </c>
      <c r="CM226" s="87" t="str">
        <f t="shared" ca="1" si="424"/>
        <v xml:space="preserve"> </v>
      </c>
      <c r="CN226" s="87" t="str">
        <f t="shared" ca="1" si="424"/>
        <v xml:space="preserve"> </v>
      </c>
      <c r="CO226" s="87" t="str">
        <f t="shared" ca="1" si="424"/>
        <v xml:space="preserve"> </v>
      </c>
      <c r="CP226" s="87" t="str">
        <f t="shared" ca="1" si="424"/>
        <v xml:space="preserve"> </v>
      </c>
      <c r="CQ226" s="87" t="str">
        <f t="shared" ca="1" si="424"/>
        <v xml:space="preserve"> </v>
      </c>
      <c r="CR226" s="87" t="str">
        <f t="shared" si="424"/>
        <v>WD</v>
      </c>
      <c r="CS226" s="87" t="str">
        <f t="shared" si="424"/>
        <v>WD</v>
      </c>
      <c r="CT226" s="87" t="str">
        <f t="shared" ca="1" si="424"/>
        <v xml:space="preserve"> </v>
      </c>
      <c r="CU226" s="87" t="str">
        <f t="shared" ca="1" si="424"/>
        <v xml:space="preserve"> </v>
      </c>
      <c r="CV226" s="87" t="str">
        <f t="shared" ca="1" si="424"/>
        <v xml:space="preserve"> </v>
      </c>
      <c r="CW226" s="87" t="str">
        <f t="shared" ca="1" si="424"/>
        <v xml:space="preserve"> </v>
      </c>
      <c r="CX226" s="87" t="str">
        <f t="shared" ca="1" si="424"/>
        <v xml:space="preserve"> </v>
      </c>
      <c r="CY226" s="87" t="str">
        <f t="shared" si="424"/>
        <v>WD</v>
      </c>
      <c r="CZ226" s="87" t="str">
        <f t="shared" si="424"/>
        <v>WD</v>
      </c>
      <c r="DA226" s="87" t="str">
        <f t="shared" ref="DA226:DZ226" ca="1" si="425">IF($C$2=TRUE,IF($F$226="",IF(AND(OR($D$226&lt;=DA$8,$D$226&lt;DB$8),$E$226&gt;=DA$8),$H$226,IF(OR(WEEKDAY(DA$8)=1,WEEKDAY(DA$8)=7),"WD"," ")),IF(AND(OR($D$226&lt;=DA$8,$D$226&lt;DB$8),$F$226&gt;=DA$8),"C",IF(OR(WEEKDAY(DA$8)=1,WEEKDAY(DA$8)=7),"WD"," "))),IF(OR(WEEKDAY(DA$8)=1,WEEKDAY(DA$8)=7),"WD",IF($F$226="",IF(AND(OR($D$226&lt;=DA$8,$D$226&lt;DB$8),$E$226&gt;=DA$8),$H$226," "),IF(AND(OR($D$226&lt;=DA$8,$D$226&lt;DB$8),$F$226&gt;=DA$8),"C"," "))))</f>
        <v xml:space="preserve"> </v>
      </c>
      <c r="DB226" s="87" t="str">
        <f t="shared" ca="1" si="425"/>
        <v xml:space="preserve"> </v>
      </c>
      <c r="DC226" s="87" t="str">
        <f t="shared" ca="1" si="425"/>
        <v xml:space="preserve"> </v>
      </c>
      <c r="DD226" s="87" t="str">
        <f t="shared" ca="1" si="425"/>
        <v xml:space="preserve"> </v>
      </c>
      <c r="DE226" s="87" t="str">
        <f t="shared" ca="1" si="425"/>
        <v xml:space="preserve"> </v>
      </c>
      <c r="DF226" s="87" t="str">
        <f t="shared" si="425"/>
        <v>WD</v>
      </c>
      <c r="DG226" s="87" t="str">
        <f t="shared" si="425"/>
        <v>WD</v>
      </c>
      <c r="DH226" s="87" t="str">
        <f t="shared" ca="1" si="425"/>
        <v xml:space="preserve"> </v>
      </c>
      <c r="DI226" s="87" t="str">
        <f t="shared" ca="1" si="425"/>
        <v xml:space="preserve"> </v>
      </c>
      <c r="DJ226" s="87" t="str">
        <f t="shared" ca="1" si="425"/>
        <v xml:space="preserve"> </v>
      </c>
      <c r="DK226" s="87" t="str">
        <f t="shared" ca="1" si="425"/>
        <v xml:space="preserve"> </v>
      </c>
      <c r="DL226" s="87" t="str">
        <f t="shared" ca="1" si="425"/>
        <v xml:space="preserve"> </v>
      </c>
      <c r="DM226" s="87" t="str">
        <f t="shared" si="425"/>
        <v>WD</v>
      </c>
      <c r="DN226" s="87" t="str">
        <f t="shared" si="425"/>
        <v>WD</v>
      </c>
      <c r="DO226" s="87" t="str">
        <f t="shared" ca="1" si="425"/>
        <v xml:space="preserve"> </v>
      </c>
      <c r="DP226" s="87" t="str">
        <f t="shared" ca="1" si="425"/>
        <v xml:space="preserve"> </v>
      </c>
      <c r="DQ226" s="87" t="str">
        <f t="shared" ca="1" si="425"/>
        <v xml:space="preserve"> </v>
      </c>
      <c r="DR226" s="87" t="str">
        <f t="shared" ca="1" si="425"/>
        <v xml:space="preserve"> </v>
      </c>
      <c r="DS226" s="87" t="str">
        <f t="shared" ca="1" si="425"/>
        <v xml:space="preserve"> </v>
      </c>
      <c r="DT226" s="87" t="str">
        <f t="shared" si="425"/>
        <v>WD</v>
      </c>
      <c r="DU226" s="87" t="str">
        <f t="shared" si="425"/>
        <v>WD</v>
      </c>
      <c r="DV226" s="87" t="str">
        <f t="shared" ca="1" si="425"/>
        <v xml:space="preserve"> </v>
      </c>
      <c r="DW226" s="87" t="str">
        <f t="shared" ca="1" si="425"/>
        <v xml:space="preserve"> </v>
      </c>
      <c r="DX226" s="87" t="str">
        <f t="shared" ca="1" si="425"/>
        <v xml:space="preserve"> </v>
      </c>
      <c r="DY226" s="87" t="str">
        <f t="shared" ca="1" si="425"/>
        <v xml:space="preserve"> </v>
      </c>
      <c r="DZ226" s="87" t="str">
        <f t="shared" ca="1" si="425"/>
        <v xml:space="preserve"> </v>
      </c>
    </row>
    <row r="227" spans="1:130" s="74" customFormat="1" ht="1.2" customHeight="1" x14ac:dyDescent="0.3">
      <c r="A227" s="96"/>
      <c r="B227" s="96"/>
      <c r="C227" s="96"/>
      <c r="D227" s="97"/>
      <c r="E227" s="97"/>
      <c r="F227" s="97"/>
      <c r="G227" s="98" t="str">
        <f ca="1">IF(AND(G226 = 100%, G228 = 100%), "100%", " ")</f>
        <v xml:space="preserve"> </v>
      </c>
      <c r="H227" s="82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  <c r="DH227" s="87"/>
      <c r="DI227" s="87"/>
      <c r="DJ227" s="87"/>
      <c r="DK227" s="87"/>
      <c r="DL227" s="87"/>
      <c r="DM227" s="87"/>
      <c r="DN227" s="87"/>
      <c r="DO227" s="87"/>
      <c r="DP227" s="87"/>
      <c r="DQ227" s="87"/>
      <c r="DR227" s="87"/>
      <c r="DS227" s="87"/>
      <c r="DT227" s="87"/>
      <c r="DU227" s="87"/>
      <c r="DV227" s="87"/>
      <c r="DW227" s="87"/>
      <c r="DX227" s="87"/>
      <c r="DY227" s="87"/>
      <c r="DZ227" s="87"/>
    </row>
    <row r="228" spans="1:130" x14ac:dyDescent="0.3">
      <c r="A228" s="96" t="str">
        <f ca="1">IF(OFFSET(Actions!B1,110,0)  = "","", OFFSET(Actions!B1,110,0) )</f>
        <v/>
      </c>
      <c r="B228" s="96" t="str">
        <f ca="1">IF(OFFSET(Actions!H$1,110,0) = "","", OFFSET(Actions!H$1,110,0))</f>
        <v/>
      </c>
      <c r="C228" s="96" t="str">
        <f ca="1">IF(OFFSET(Actions!C1,110,0)  = "","", OFFSET(Actions!C1,110,0) )</f>
        <v/>
      </c>
      <c r="D228" s="97" t="str">
        <f ca="1">IF(OFFSET(Actions!I$1,110,0) = 0/1/1900,"",IFERROR(DATEVALUE(MID(OFFSET(Actions!I$1,110,0), 5,8 )), OFFSET(Actions!I$1,110,0)))</f>
        <v/>
      </c>
      <c r="E228" s="97" t="str">
        <f ca="1">IF(OFFSET(Actions!J$1,110,0) = 0/1/1900,"",IFERROR(DATEVALUE(MID(OFFSET(Actions!J$1,110,0), 5,8 )), OFFSET(Actions!J$1,110,0)))</f>
        <v/>
      </c>
      <c r="F228" s="97" t="str">
        <f ca="1">IF(OFFSET(Actions!K$1,110,0) = 0/1/1900,"",IFERROR(DATEVALUE(MID(OFFSET(Actions!K$1,110,0), 5,8 )), OFFSET(Actions!K$1,110,0)))</f>
        <v/>
      </c>
      <c r="G228" s="98" t="str">
        <f ca="1">IF(OFFSET(Actions!G1,110,0)  = "","", OFFSET(Actions!G1,110,0) )</f>
        <v/>
      </c>
      <c r="H228" s="82" t="str">
        <f ca="1">IF(OFFSET(Actions!E1,110,0)  = "","", OFFSET(Actions!E1,110,0) )</f>
        <v/>
      </c>
      <c r="I228" s="87" t="str">
        <f t="shared" ref="I228:AN228" ca="1" si="426">IF($C$2=TRUE,IF($F$228="",IF(AND(OR($D$228&lt;=I$8,$D$228&lt;J$8),$E$228&gt;=I$8),$H$228,IF(OR(WEEKDAY(I$8)=1,WEEKDAY(I$8)=7),"WD"," ")),IF(AND(OR($D$228&lt;=I$8,$D$228&lt;J$8),$F$228&gt;=I$8),"C",IF(OR(WEEKDAY(I$8)=1,WEEKDAY(I$8)=7),"WD"," "))),IF(OR(WEEKDAY(I$8)=1,WEEKDAY(I$8)=7),"WD",IF($F$228="",IF(AND(OR($D$228&lt;=I$8,$D$228&lt;J$8),$E$228&gt;=I$8),$H$228," "),IF(AND(OR($D$228&lt;=I$8,$D$228&lt;J$8),$F$228&gt;=I$8),"C"," "))))</f>
        <v xml:space="preserve"> </v>
      </c>
      <c r="J228" s="87" t="str">
        <f t="shared" ca="1" si="426"/>
        <v xml:space="preserve"> </v>
      </c>
      <c r="K228" s="87" t="str">
        <f t="shared" ca="1" si="426"/>
        <v xml:space="preserve"> </v>
      </c>
      <c r="L228" s="87" t="str">
        <f t="shared" si="426"/>
        <v>WD</v>
      </c>
      <c r="M228" s="87" t="str">
        <f t="shared" si="426"/>
        <v>WD</v>
      </c>
      <c r="N228" s="87" t="str">
        <f t="shared" ca="1" si="426"/>
        <v xml:space="preserve"> </v>
      </c>
      <c r="O228" s="87" t="str">
        <f t="shared" ca="1" si="426"/>
        <v xml:space="preserve"> </v>
      </c>
      <c r="P228" s="87" t="str">
        <f t="shared" ca="1" si="426"/>
        <v xml:space="preserve"> </v>
      </c>
      <c r="Q228" s="87" t="str">
        <f t="shared" ca="1" si="426"/>
        <v xml:space="preserve"> </v>
      </c>
      <c r="R228" s="87" t="str">
        <f t="shared" ca="1" si="426"/>
        <v xml:space="preserve"> </v>
      </c>
      <c r="S228" s="87" t="str">
        <f t="shared" si="426"/>
        <v>WD</v>
      </c>
      <c r="T228" s="87" t="str">
        <f t="shared" si="426"/>
        <v>WD</v>
      </c>
      <c r="U228" s="87" t="str">
        <f t="shared" ca="1" si="426"/>
        <v xml:space="preserve"> </v>
      </c>
      <c r="V228" s="87" t="str">
        <f t="shared" ca="1" si="426"/>
        <v xml:space="preserve"> </v>
      </c>
      <c r="W228" s="87" t="str">
        <f t="shared" ca="1" si="426"/>
        <v xml:space="preserve"> </v>
      </c>
      <c r="X228" s="87" t="str">
        <f t="shared" ca="1" si="426"/>
        <v xml:space="preserve"> </v>
      </c>
      <c r="Y228" s="87" t="str">
        <f t="shared" ca="1" si="426"/>
        <v xml:space="preserve"> </v>
      </c>
      <c r="Z228" s="87" t="str">
        <f t="shared" si="426"/>
        <v>WD</v>
      </c>
      <c r="AA228" s="87" t="str">
        <f t="shared" si="426"/>
        <v>WD</v>
      </c>
      <c r="AB228" s="87" t="str">
        <f t="shared" ca="1" si="426"/>
        <v xml:space="preserve"> </v>
      </c>
      <c r="AC228" s="87" t="str">
        <f t="shared" ca="1" si="426"/>
        <v xml:space="preserve"> </v>
      </c>
      <c r="AD228" s="87" t="str">
        <f t="shared" ca="1" si="426"/>
        <v xml:space="preserve"> </v>
      </c>
      <c r="AE228" s="87" t="str">
        <f t="shared" ca="1" si="426"/>
        <v xml:space="preserve"> </v>
      </c>
      <c r="AF228" s="87" t="str">
        <f t="shared" ca="1" si="426"/>
        <v xml:space="preserve"> </v>
      </c>
      <c r="AG228" s="87" t="str">
        <f t="shared" si="426"/>
        <v>WD</v>
      </c>
      <c r="AH228" s="87" t="str">
        <f t="shared" si="426"/>
        <v>WD</v>
      </c>
      <c r="AI228" s="87" t="str">
        <f t="shared" ca="1" si="426"/>
        <v xml:space="preserve"> </v>
      </c>
      <c r="AJ228" s="87" t="str">
        <f t="shared" ca="1" si="426"/>
        <v xml:space="preserve"> </v>
      </c>
      <c r="AK228" s="87" t="str">
        <f t="shared" ca="1" si="426"/>
        <v xml:space="preserve"> </v>
      </c>
      <c r="AL228" s="87" t="str">
        <f t="shared" ca="1" si="426"/>
        <v xml:space="preserve"> </v>
      </c>
      <c r="AM228" s="87" t="str">
        <f t="shared" ca="1" si="426"/>
        <v xml:space="preserve"> </v>
      </c>
      <c r="AN228" s="87" t="str">
        <f t="shared" si="426"/>
        <v>WD</v>
      </c>
      <c r="AO228" s="87" t="str">
        <f t="shared" ref="AO228:BT228" si="427">IF($C$2=TRUE,IF($F$228="",IF(AND(OR($D$228&lt;=AO$8,$D$228&lt;AP$8),$E$228&gt;=AO$8),$H$228,IF(OR(WEEKDAY(AO$8)=1,WEEKDAY(AO$8)=7),"WD"," ")),IF(AND(OR($D$228&lt;=AO$8,$D$228&lt;AP$8),$F$228&gt;=AO$8),"C",IF(OR(WEEKDAY(AO$8)=1,WEEKDAY(AO$8)=7),"WD"," "))),IF(OR(WEEKDAY(AO$8)=1,WEEKDAY(AO$8)=7),"WD",IF($F$228="",IF(AND(OR($D$228&lt;=AO$8,$D$228&lt;AP$8),$E$228&gt;=AO$8),$H$228," "),IF(AND(OR($D$228&lt;=AO$8,$D$228&lt;AP$8),$F$228&gt;=AO$8),"C"," "))))</f>
        <v>WD</v>
      </c>
      <c r="AP228" s="87" t="str">
        <f t="shared" ca="1" si="427"/>
        <v xml:space="preserve"> </v>
      </c>
      <c r="AQ228" s="87" t="str">
        <f t="shared" ca="1" si="427"/>
        <v xml:space="preserve"> </v>
      </c>
      <c r="AR228" s="87" t="str">
        <f t="shared" ca="1" si="427"/>
        <v xml:space="preserve"> </v>
      </c>
      <c r="AS228" s="87" t="str">
        <f t="shared" ca="1" si="427"/>
        <v xml:space="preserve"> </v>
      </c>
      <c r="AT228" s="87" t="str">
        <f t="shared" ca="1" si="427"/>
        <v xml:space="preserve"> </v>
      </c>
      <c r="AU228" s="87" t="str">
        <f t="shared" si="427"/>
        <v>WD</v>
      </c>
      <c r="AV228" s="87" t="str">
        <f t="shared" si="427"/>
        <v>WD</v>
      </c>
      <c r="AW228" s="87" t="str">
        <f t="shared" ca="1" si="427"/>
        <v xml:space="preserve"> </v>
      </c>
      <c r="AX228" s="87" t="str">
        <f t="shared" ca="1" si="427"/>
        <v xml:space="preserve"> </v>
      </c>
      <c r="AY228" s="87" t="str">
        <f t="shared" ca="1" si="427"/>
        <v xml:space="preserve"> </v>
      </c>
      <c r="AZ228" s="87" t="str">
        <f t="shared" ca="1" si="427"/>
        <v xml:space="preserve"> </v>
      </c>
      <c r="BA228" s="87" t="str">
        <f t="shared" ca="1" si="427"/>
        <v xml:space="preserve"> </v>
      </c>
      <c r="BB228" s="87" t="str">
        <f t="shared" si="427"/>
        <v>WD</v>
      </c>
      <c r="BC228" s="87" t="str">
        <f t="shared" si="427"/>
        <v>WD</v>
      </c>
      <c r="BD228" s="87" t="str">
        <f t="shared" ca="1" si="427"/>
        <v xml:space="preserve"> </v>
      </c>
      <c r="BE228" s="87" t="str">
        <f t="shared" ca="1" si="427"/>
        <v xml:space="preserve"> </v>
      </c>
      <c r="BF228" s="87" t="str">
        <f t="shared" ca="1" si="427"/>
        <v xml:space="preserve"> </v>
      </c>
      <c r="BG228" s="87" t="str">
        <f t="shared" ca="1" si="427"/>
        <v xml:space="preserve"> </v>
      </c>
      <c r="BH228" s="87" t="str">
        <f t="shared" ca="1" si="427"/>
        <v xml:space="preserve"> </v>
      </c>
      <c r="BI228" s="87" t="str">
        <f t="shared" si="427"/>
        <v>WD</v>
      </c>
      <c r="BJ228" s="87" t="str">
        <f t="shared" si="427"/>
        <v>WD</v>
      </c>
      <c r="BK228" s="87" t="str">
        <f t="shared" ca="1" si="427"/>
        <v xml:space="preserve"> </v>
      </c>
      <c r="BL228" s="87" t="str">
        <f t="shared" ca="1" si="427"/>
        <v xml:space="preserve"> </v>
      </c>
      <c r="BM228" s="87" t="str">
        <f t="shared" ca="1" si="427"/>
        <v xml:space="preserve"> </v>
      </c>
      <c r="BN228" s="87" t="str">
        <f t="shared" ca="1" si="427"/>
        <v xml:space="preserve"> </v>
      </c>
      <c r="BO228" s="87" t="str">
        <f t="shared" ca="1" si="427"/>
        <v xml:space="preserve"> </v>
      </c>
      <c r="BP228" s="87" t="str">
        <f t="shared" si="427"/>
        <v>WD</v>
      </c>
      <c r="BQ228" s="87" t="str">
        <f t="shared" si="427"/>
        <v>WD</v>
      </c>
      <c r="BR228" s="87" t="str">
        <f t="shared" ca="1" si="427"/>
        <v xml:space="preserve"> </v>
      </c>
      <c r="BS228" s="87" t="str">
        <f t="shared" ca="1" si="427"/>
        <v xml:space="preserve"> </v>
      </c>
      <c r="BT228" s="87" t="str">
        <f t="shared" ca="1" si="427"/>
        <v xml:space="preserve"> </v>
      </c>
      <c r="BU228" s="87" t="str">
        <f t="shared" ref="BU228:CZ228" ca="1" si="428">IF($C$2=TRUE,IF($F$228="",IF(AND(OR($D$228&lt;=BU$8,$D$228&lt;BV$8),$E$228&gt;=BU$8),$H$228,IF(OR(WEEKDAY(BU$8)=1,WEEKDAY(BU$8)=7),"WD"," ")),IF(AND(OR($D$228&lt;=BU$8,$D$228&lt;BV$8),$F$228&gt;=BU$8),"C",IF(OR(WEEKDAY(BU$8)=1,WEEKDAY(BU$8)=7),"WD"," "))),IF(OR(WEEKDAY(BU$8)=1,WEEKDAY(BU$8)=7),"WD",IF($F$228="",IF(AND(OR($D$228&lt;=BU$8,$D$228&lt;BV$8),$E$228&gt;=BU$8),$H$228," "),IF(AND(OR($D$228&lt;=BU$8,$D$228&lt;BV$8),$F$228&gt;=BU$8),"C"," "))))</f>
        <v xml:space="preserve"> </v>
      </c>
      <c r="BV228" s="87" t="str">
        <f t="shared" ca="1" si="428"/>
        <v xml:space="preserve"> </v>
      </c>
      <c r="BW228" s="87" t="str">
        <f t="shared" si="428"/>
        <v>WD</v>
      </c>
      <c r="BX228" s="87" t="str">
        <f t="shared" si="428"/>
        <v>WD</v>
      </c>
      <c r="BY228" s="87" t="str">
        <f t="shared" ca="1" si="428"/>
        <v xml:space="preserve"> </v>
      </c>
      <c r="BZ228" s="87" t="str">
        <f t="shared" ca="1" si="428"/>
        <v xml:space="preserve"> </v>
      </c>
      <c r="CA228" s="87" t="str">
        <f t="shared" ca="1" si="428"/>
        <v xml:space="preserve"> </v>
      </c>
      <c r="CB228" s="87" t="str">
        <f t="shared" ca="1" si="428"/>
        <v xml:space="preserve"> </v>
      </c>
      <c r="CC228" s="87" t="str">
        <f t="shared" ca="1" si="428"/>
        <v xml:space="preserve"> </v>
      </c>
      <c r="CD228" s="87" t="str">
        <f t="shared" si="428"/>
        <v>WD</v>
      </c>
      <c r="CE228" s="87" t="str">
        <f t="shared" si="428"/>
        <v>WD</v>
      </c>
      <c r="CF228" s="87" t="str">
        <f t="shared" ca="1" si="428"/>
        <v xml:space="preserve"> </v>
      </c>
      <c r="CG228" s="87" t="str">
        <f t="shared" ca="1" si="428"/>
        <v xml:space="preserve"> </v>
      </c>
      <c r="CH228" s="87" t="str">
        <f t="shared" ca="1" si="428"/>
        <v xml:space="preserve"> </v>
      </c>
      <c r="CI228" s="87" t="str">
        <f t="shared" ca="1" si="428"/>
        <v xml:space="preserve"> </v>
      </c>
      <c r="CJ228" s="87" t="str">
        <f t="shared" ca="1" si="428"/>
        <v xml:space="preserve"> </v>
      </c>
      <c r="CK228" s="87" t="str">
        <f t="shared" si="428"/>
        <v>WD</v>
      </c>
      <c r="CL228" s="87" t="str">
        <f t="shared" si="428"/>
        <v>WD</v>
      </c>
      <c r="CM228" s="87" t="str">
        <f t="shared" ca="1" si="428"/>
        <v xml:space="preserve"> </v>
      </c>
      <c r="CN228" s="87" t="str">
        <f t="shared" ca="1" si="428"/>
        <v xml:space="preserve"> </v>
      </c>
      <c r="CO228" s="87" t="str">
        <f t="shared" ca="1" si="428"/>
        <v xml:space="preserve"> </v>
      </c>
      <c r="CP228" s="87" t="str">
        <f t="shared" ca="1" si="428"/>
        <v xml:space="preserve"> </v>
      </c>
      <c r="CQ228" s="87" t="str">
        <f t="shared" ca="1" si="428"/>
        <v xml:space="preserve"> </v>
      </c>
      <c r="CR228" s="87" t="str">
        <f t="shared" si="428"/>
        <v>WD</v>
      </c>
      <c r="CS228" s="87" t="str">
        <f t="shared" si="428"/>
        <v>WD</v>
      </c>
      <c r="CT228" s="87" t="str">
        <f t="shared" ca="1" si="428"/>
        <v xml:space="preserve"> </v>
      </c>
      <c r="CU228" s="87" t="str">
        <f t="shared" ca="1" si="428"/>
        <v xml:space="preserve"> </v>
      </c>
      <c r="CV228" s="87" t="str">
        <f t="shared" ca="1" si="428"/>
        <v xml:space="preserve"> </v>
      </c>
      <c r="CW228" s="87" t="str">
        <f t="shared" ca="1" si="428"/>
        <v xml:space="preserve"> </v>
      </c>
      <c r="CX228" s="87" t="str">
        <f t="shared" ca="1" si="428"/>
        <v xml:space="preserve"> </v>
      </c>
      <c r="CY228" s="87" t="str">
        <f t="shared" si="428"/>
        <v>WD</v>
      </c>
      <c r="CZ228" s="87" t="str">
        <f t="shared" si="428"/>
        <v>WD</v>
      </c>
      <c r="DA228" s="87" t="str">
        <f t="shared" ref="DA228:DZ228" ca="1" si="429">IF($C$2=TRUE,IF($F$228="",IF(AND(OR($D$228&lt;=DA$8,$D$228&lt;DB$8),$E$228&gt;=DA$8),$H$228,IF(OR(WEEKDAY(DA$8)=1,WEEKDAY(DA$8)=7),"WD"," ")),IF(AND(OR($D$228&lt;=DA$8,$D$228&lt;DB$8),$F$228&gt;=DA$8),"C",IF(OR(WEEKDAY(DA$8)=1,WEEKDAY(DA$8)=7),"WD"," "))),IF(OR(WEEKDAY(DA$8)=1,WEEKDAY(DA$8)=7),"WD",IF($F$228="",IF(AND(OR($D$228&lt;=DA$8,$D$228&lt;DB$8),$E$228&gt;=DA$8),$H$228," "),IF(AND(OR($D$228&lt;=DA$8,$D$228&lt;DB$8),$F$228&gt;=DA$8),"C"," "))))</f>
        <v xml:space="preserve"> </v>
      </c>
      <c r="DB228" s="87" t="str">
        <f t="shared" ca="1" si="429"/>
        <v xml:space="preserve"> </v>
      </c>
      <c r="DC228" s="87" t="str">
        <f t="shared" ca="1" si="429"/>
        <v xml:space="preserve"> </v>
      </c>
      <c r="DD228" s="87" t="str">
        <f t="shared" ca="1" si="429"/>
        <v xml:space="preserve"> </v>
      </c>
      <c r="DE228" s="87" t="str">
        <f t="shared" ca="1" si="429"/>
        <v xml:space="preserve"> </v>
      </c>
      <c r="DF228" s="87" t="str">
        <f t="shared" si="429"/>
        <v>WD</v>
      </c>
      <c r="DG228" s="87" t="str">
        <f t="shared" si="429"/>
        <v>WD</v>
      </c>
      <c r="DH228" s="87" t="str">
        <f t="shared" ca="1" si="429"/>
        <v xml:space="preserve"> </v>
      </c>
      <c r="DI228" s="87" t="str">
        <f t="shared" ca="1" si="429"/>
        <v xml:space="preserve"> </v>
      </c>
      <c r="DJ228" s="87" t="str">
        <f t="shared" ca="1" si="429"/>
        <v xml:space="preserve"> </v>
      </c>
      <c r="DK228" s="87" t="str">
        <f t="shared" ca="1" si="429"/>
        <v xml:space="preserve"> </v>
      </c>
      <c r="DL228" s="87" t="str">
        <f t="shared" ca="1" si="429"/>
        <v xml:space="preserve"> </v>
      </c>
      <c r="DM228" s="87" t="str">
        <f t="shared" si="429"/>
        <v>WD</v>
      </c>
      <c r="DN228" s="87" t="str">
        <f t="shared" si="429"/>
        <v>WD</v>
      </c>
      <c r="DO228" s="87" t="str">
        <f t="shared" ca="1" si="429"/>
        <v xml:space="preserve"> </v>
      </c>
      <c r="DP228" s="87" t="str">
        <f t="shared" ca="1" si="429"/>
        <v xml:space="preserve"> </v>
      </c>
      <c r="DQ228" s="87" t="str">
        <f t="shared" ca="1" si="429"/>
        <v xml:space="preserve"> </v>
      </c>
      <c r="DR228" s="87" t="str">
        <f t="shared" ca="1" si="429"/>
        <v xml:space="preserve"> </v>
      </c>
      <c r="DS228" s="87" t="str">
        <f t="shared" ca="1" si="429"/>
        <v xml:space="preserve"> </v>
      </c>
      <c r="DT228" s="87" t="str">
        <f t="shared" si="429"/>
        <v>WD</v>
      </c>
      <c r="DU228" s="87" t="str">
        <f t="shared" si="429"/>
        <v>WD</v>
      </c>
      <c r="DV228" s="87" t="str">
        <f t="shared" ca="1" si="429"/>
        <v xml:space="preserve"> </v>
      </c>
      <c r="DW228" s="87" t="str">
        <f t="shared" ca="1" si="429"/>
        <v xml:space="preserve"> </v>
      </c>
      <c r="DX228" s="87" t="str">
        <f t="shared" ca="1" si="429"/>
        <v xml:space="preserve"> </v>
      </c>
      <c r="DY228" s="87" t="str">
        <f t="shared" ca="1" si="429"/>
        <v xml:space="preserve"> </v>
      </c>
      <c r="DZ228" s="87" t="str">
        <f t="shared" ca="1" si="429"/>
        <v xml:space="preserve"> </v>
      </c>
    </row>
    <row r="229" spans="1:130" s="74" customFormat="1" ht="1.2" customHeight="1" x14ac:dyDescent="0.3">
      <c r="A229" s="96"/>
      <c r="B229" s="96"/>
      <c r="C229" s="96"/>
      <c r="D229" s="97"/>
      <c r="E229" s="97"/>
      <c r="F229" s="97"/>
      <c r="G229" s="98" t="str">
        <f ca="1">IF(AND(G228 = 100%, G230 = 100%), "100%", " ")</f>
        <v xml:space="preserve"> </v>
      </c>
      <c r="H229" s="82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DR229" s="87"/>
      <c r="DS229" s="87"/>
      <c r="DT229" s="87"/>
      <c r="DU229" s="87"/>
      <c r="DV229" s="87"/>
      <c r="DW229" s="87"/>
      <c r="DX229" s="87"/>
      <c r="DY229" s="87"/>
      <c r="DZ229" s="87"/>
    </row>
    <row r="230" spans="1:130" x14ac:dyDescent="0.3">
      <c r="A230" s="96" t="str">
        <f ca="1">IF(OFFSET(Actions!B1,111,0)  = "","", OFFSET(Actions!B1,111,0) )</f>
        <v/>
      </c>
      <c r="B230" s="96" t="str">
        <f ca="1">IF(OFFSET(Actions!H$1,111,0) = "","", OFFSET(Actions!H$1,111,0))</f>
        <v/>
      </c>
      <c r="C230" s="96" t="str">
        <f ca="1">IF(OFFSET(Actions!C1,111,0)  = "","", OFFSET(Actions!C1,111,0) )</f>
        <v/>
      </c>
      <c r="D230" s="97" t="str">
        <f ca="1">IF(OFFSET(Actions!I$1,111,0) = 0/1/1900,"",IFERROR(DATEVALUE(MID(OFFSET(Actions!I$1,111,0), 5,8 )), OFFSET(Actions!I$1,111,0)))</f>
        <v/>
      </c>
      <c r="E230" s="97" t="str">
        <f ca="1">IF(OFFSET(Actions!J$1,111,0) = 0/1/1900,"",IFERROR(DATEVALUE(MID(OFFSET(Actions!J$1,111,0), 5,8 )), OFFSET(Actions!J$1,111,0)))</f>
        <v/>
      </c>
      <c r="F230" s="97" t="str">
        <f ca="1">IF(OFFSET(Actions!K$1,111,0) = 0/1/1900,"",IFERROR(DATEVALUE(MID(OFFSET(Actions!K$1,111,0), 5,8 )), OFFSET(Actions!K$1,111,0)))</f>
        <v/>
      </c>
      <c r="G230" s="98" t="str">
        <f ca="1">IF(OFFSET(Actions!G1,111,0)  = "","", OFFSET(Actions!G1,111,0) )</f>
        <v/>
      </c>
      <c r="H230" s="82" t="str">
        <f ca="1">IF(OFFSET(Actions!E1,111,0)  = "","", OFFSET(Actions!E1,111,0) )</f>
        <v/>
      </c>
      <c r="I230" s="87" t="str">
        <f t="shared" ref="I230:AN230" ca="1" si="430">IF($C$2=TRUE,IF($F$230="",IF(AND(OR($D$230&lt;=I$8,$D$230&lt;J$8),$E$230&gt;=I$8),$H$230,IF(OR(WEEKDAY(I$8)=1,WEEKDAY(I$8)=7),"WD"," ")),IF(AND(OR($D$230&lt;=I$8,$D$230&lt;J$8),$F$230&gt;=I$8),"C",IF(OR(WEEKDAY(I$8)=1,WEEKDAY(I$8)=7),"WD"," "))),IF(OR(WEEKDAY(I$8)=1,WEEKDAY(I$8)=7),"WD",IF($F$230="",IF(AND(OR($D$230&lt;=I$8,$D$230&lt;J$8),$E$230&gt;=I$8),$H$230," "),IF(AND(OR($D$230&lt;=I$8,$D$230&lt;J$8),$F$230&gt;=I$8),"C"," "))))</f>
        <v xml:space="preserve"> </v>
      </c>
      <c r="J230" s="87" t="str">
        <f t="shared" ca="1" si="430"/>
        <v xml:space="preserve"> </v>
      </c>
      <c r="K230" s="87" t="str">
        <f t="shared" ca="1" si="430"/>
        <v xml:space="preserve"> </v>
      </c>
      <c r="L230" s="87" t="str">
        <f t="shared" si="430"/>
        <v>WD</v>
      </c>
      <c r="M230" s="87" t="str">
        <f t="shared" si="430"/>
        <v>WD</v>
      </c>
      <c r="N230" s="87" t="str">
        <f t="shared" ca="1" si="430"/>
        <v xml:space="preserve"> </v>
      </c>
      <c r="O230" s="87" t="str">
        <f t="shared" ca="1" si="430"/>
        <v xml:space="preserve"> </v>
      </c>
      <c r="P230" s="87" t="str">
        <f t="shared" ca="1" si="430"/>
        <v xml:space="preserve"> </v>
      </c>
      <c r="Q230" s="87" t="str">
        <f t="shared" ca="1" si="430"/>
        <v xml:space="preserve"> </v>
      </c>
      <c r="R230" s="87" t="str">
        <f t="shared" ca="1" si="430"/>
        <v xml:space="preserve"> </v>
      </c>
      <c r="S230" s="87" t="str">
        <f t="shared" si="430"/>
        <v>WD</v>
      </c>
      <c r="T230" s="87" t="str">
        <f t="shared" si="430"/>
        <v>WD</v>
      </c>
      <c r="U230" s="87" t="str">
        <f t="shared" ca="1" si="430"/>
        <v xml:space="preserve"> </v>
      </c>
      <c r="V230" s="87" t="str">
        <f t="shared" ca="1" si="430"/>
        <v xml:space="preserve"> </v>
      </c>
      <c r="W230" s="87" t="str">
        <f t="shared" ca="1" si="430"/>
        <v xml:space="preserve"> </v>
      </c>
      <c r="X230" s="87" t="str">
        <f t="shared" ca="1" si="430"/>
        <v xml:space="preserve"> </v>
      </c>
      <c r="Y230" s="87" t="str">
        <f t="shared" ca="1" si="430"/>
        <v xml:space="preserve"> </v>
      </c>
      <c r="Z230" s="87" t="str">
        <f t="shared" si="430"/>
        <v>WD</v>
      </c>
      <c r="AA230" s="87" t="str">
        <f t="shared" si="430"/>
        <v>WD</v>
      </c>
      <c r="AB230" s="87" t="str">
        <f t="shared" ca="1" si="430"/>
        <v xml:space="preserve"> </v>
      </c>
      <c r="AC230" s="87" t="str">
        <f t="shared" ca="1" si="430"/>
        <v xml:space="preserve"> </v>
      </c>
      <c r="AD230" s="87" t="str">
        <f t="shared" ca="1" si="430"/>
        <v xml:space="preserve"> </v>
      </c>
      <c r="AE230" s="87" t="str">
        <f t="shared" ca="1" si="430"/>
        <v xml:space="preserve"> </v>
      </c>
      <c r="AF230" s="87" t="str">
        <f t="shared" ca="1" si="430"/>
        <v xml:space="preserve"> </v>
      </c>
      <c r="AG230" s="87" t="str">
        <f t="shared" si="430"/>
        <v>WD</v>
      </c>
      <c r="AH230" s="87" t="str">
        <f t="shared" si="430"/>
        <v>WD</v>
      </c>
      <c r="AI230" s="87" t="str">
        <f t="shared" ca="1" si="430"/>
        <v xml:space="preserve"> </v>
      </c>
      <c r="AJ230" s="87" t="str">
        <f t="shared" ca="1" si="430"/>
        <v xml:space="preserve"> </v>
      </c>
      <c r="AK230" s="87" t="str">
        <f t="shared" ca="1" si="430"/>
        <v xml:space="preserve"> </v>
      </c>
      <c r="AL230" s="87" t="str">
        <f t="shared" ca="1" si="430"/>
        <v xml:space="preserve"> </v>
      </c>
      <c r="AM230" s="87" t="str">
        <f t="shared" ca="1" si="430"/>
        <v xml:space="preserve"> </v>
      </c>
      <c r="AN230" s="87" t="str">
        <f t="shared" si="430"/>
        <v>WD</v>
      </c>
      <c r="AO230" s="87" t="str">
        <f t="shared" ref="AO230:BT230" si="431">IF($C$2=TRUE,IF($F$230="",IF(AND(OR($D$230&lt;=AO$8,$D$230&lt;AP$8),$E$230&gt;=AO$8),$H$230,IF(OR(WEEKDAY(AO$8)=1,WEEKDAY(AO$8)=7),"WD"," ")),IF(AND(OR($D$230&lt;=AO$8,$D$230&lt;AP$8),$F$230&gt;=AO$8),"C",IF(OR(WEEKDAY(AO$8)=1,WEEKDAY(AO$8)=7),"WD"," "))),IF(OR(WEEKDAY(AO$8)=1,WEEKDAY(AO$8)=7),"WD",IF($F$230="",IF(AND(OR($D$230&lt;=AO$8,$D$230&lt;AP$8),$E$230&gt;=AO$8),$H$230," "),IF(AND(OR($D$230&lt;=AO$8,$D$230&lt;AP$8),$F$230&gt;=AO$8),"C"," "))))</f>
        <v>WD</v>
      </c>
      <c r="AP230" s="87" t="str">
        <f t="shared" ca="1" si="431"/>
        <v xml:space="preserve"> </v>
      </c>
      <c r="AQ230" s="87" t="str">
        <f t="shared" ca="1" si="431"/>
        <v xml:space="preserve"> </v>
      </c>
      <c r="AR230" s="87" t="str">
        <f t="shared" ca="1" si="431"/>
        <v xml:space="preserve"> </v>
      </c>
      <c r="AS230" s="87" t="str">
        <f t="shared" ca="1" si="431"/>
        <v xml:space="preserve"> </v>
      </c>
      <c r="AT230" s="87" t="str">
        <f t="shared" ca="1" si="431"/>
        <v xml:space="preserve"> </v>
      </c>
      <c r="AU230" s="87" t="str">
        <f t="shared" si="431"/>
        <v>WD</v>
      </c>
      <c r="AV230" s="87" t="str">
        <f t="shared" si="431"/>
        <v>WD</v>
      </c>
      <c r="AW230" s="87" t="str">
        <f t="shared" ca="1" si="431"/>
        <v xml:space="preserve"> </v>
      </c>
      <c r="AX230" s="87" t="str">
        <f t="shared" ca="1" si="431"/>
        <v xml:space="preserve"> </v>
      </c>
      <c r="AY230" s="87" t="str">
        <f t="shared" ca="1" si="431"/>
        <v xml:space="preserve"> </v>
      </c>
      <c r="AZ230" s="87" t="str">
        <f t="shared" ca="1" si="431"/>
        <v xml:space="preserve"> </v>
      </c>
      <c r="BA230" s="87" t="str">
        <f t="shared" ca="1" si="431"/>
        <v xml:space="preserve"> </v>
      </c>
      <c r="BB230" s="87" t="str">
        <f t="shared" si="431"/>
        <v>WD</v>
      </c>
      <c r="BC230" s="87" t="str">
        <f t="shared" si="431"/>
        <v>WD</v>
      </c>
      <c r="BD230" s="87" t="str">
        <f t="shared" ca="1" si="431"/>
        <v xml:space="preserve"> </v>
      </c>
      <c r="BE230" s="87" t="str">
        <f t="shared" ca="1" si="431"/>
        <v xml:space="preserve"> </v>
      </c>
      <c r="BF230" s="87" t="str">
        <f t="shared" ca="1" si="431"/>
        <v xml:space="preserve"> </v>
      </c>
      <c r="BG230" s="87" t="str">
        <f t="shared" ca="1" si="431"/>
        <v xml:space="preserve"> </v>
      </c>
      <c r="BH230" s="87" t="str">
        <f t="shared" ca="1" si="431"/>
        <v xml:space="preserve"> </v>
      </c>
      <c r="BI230" s="87" t="str">
        <f t="shared" si="431"/>
        <v>WD</v>
      </c>
      <c r="BJ230" s="87" t="str">
        <f t="shared" si="431"/>
        <v>WD</v>
      </c>
      <c r="BK230" s="87" t="str">
        <f t="shared" ca="1" si="431"/>
        <v xml:space="preserve"> </v>
      </c>
      <c r="BL230" s="87" t="str">
        <f t="shared" ca="1" si="431"/>
        <v xml:space="preserve"> </v>
      </c>
      <c r="BM230" s="87" t="str">
        <f t="shared" ca="1" si="431"/>
        <v xml:space="preserve"> </v>
      </c>
      <c r="BN230" s="87" t="str">
        <f t="shared" ca="1" si="431"/>
        <v xml:space="preserve"> </v>
      </c>
      <c r="BO230" s="87" t="str">
        <f t="shared" ca="1" si="431"/>
        <v xml:space="preserve"> </v>
      </c>
      <c r="BP230" s="87" t="str">
        <f t="shared" si="431"/>
        <v>WD</v>
      </c>
      <c r="BQ230" s="87" t="str">
        <f t="shared" si="431"/>
        <v>WD</v>
      </c>
      <c r="BR230" s="87" t="str">
        <f t="shared" ca="1" si="431"/>
        <v xml:space="preserve"> </v>
      </c>
      <c r="BS230" s="87" t="str">
        <f t="shared" ca="1" si="431"/>
        <v xml:space="preserve"> </v>
      </c>
      <c r="BT230" s="87" t="str">
        <f t="shared" ca="1" si="431"/>
        <v xml:space="preserve"> </v>
      </c>
      <c r="BU230" s="87" t="str">
        <f t="shared" ref="BU230:CZ230" ca="1" si="432">IF($C$2=TRUE,IF($F$230="",IF(AND(OR($D$230&lt;=BU$8,$D$230&lt;BV$8),$E$230&gt;=BU$8),$H$230,IF(OR(WEEKDAY(BU$8)=1,WEEKDAY(BU$8)=7),"WD"," ")),IF(AND(OR($D$230&lt;=BU$8,$D$230&lt;BV$8),$F$230&gt;=BU$8),"C",IF(OR(WEEKDAY(BU$8)=1,WEEKDAY(BU$8)=7),"WD"," "))),IF(OR(WEEKDAY(BU$8)=1,WEEKDAY(BU$8)=7),"WD",IF($F$230="",IF(AND(OR($D$230&lt;=BU$8,$D$230&lt;BV$8),$E$230&gt;=BU$8),$H$230," "),IF(AND(OR($D$230&lt;=BU$8,$D$230&lt;BV$8),$F$230&gt;=BU$8),"C"," "))))</f>
        <v xml:space="preserve"> </v>
      </c>
      <c r="BV230" s="87" t="str">
        <f t="shared" ca="1" si="432"/>
        <v xml:space="preserve"> </v>
      </c>
      <c r="BW230" s="87" t="str">
        <f t="shared" si="432"/>
        <v>WD</v>
      </c>
      <c r="BX230" s="87" t="str">
        <f t="shared" si="432"/>
        <v>WD</v>
      </c>
      <c r="BY230" s="87" t="str">
        <f t="shared" ca="1" si="432"/>
        <v xml:space="preserve"> </v>
      </c>
      <c r="BZ230" s="87" t="str">
        <f t="shared" ca="1" si="432"/>
        <v xml:space="preserve"> </v>
      </c>
      <c r="CA230" s="87" t="str">
        <f t="shared" ca="1" si="432"/>
        <v xml:space="preserve"> </v>
      </c>
      <c r="CB230" s="87" t="str">
        <f t="shared" ca="1" si="432"/>
        <v xml:space="preserve"> </v>
      </c>
      <c r="CC230" s="87" t="str">
        <f t="shared" ca="1" si="432"/>
        <v xml:space="preserve"> </v>
      </c>
      <c r="CD230" s="87" t="str">
        <f t="shared" si="432"/>
        <v>WD</v>
      </c>
      <c r="CE230" s="87" t="str">
        <f t="shared" si="432"/>
        <v>WD</v>
      </c>
      <c r="CF230" s="87" t="str">
        <f t="shared" ca="1" si="432"/>
        <v xml:space="preserve"> </v>
      </c>
      <c r="CG230" s="87" t="str">
        <f t="shared" ca="1" si="432"/>
        <v xml:space="preserve"> </v>
      </c>
      <c r="CH230" s="87" t="str">
        <f t="shared" ca="1" si="432"/>
        <v xml:space="preserve"> </v>
      </c>
      <c r="CI230" s="87" t="str">
        <f t="shared" ca="1" si="432"/>
        <v xml:space="preserve"> </v>
      </c>
      <c r="CJ230" s="87" t="str">
        <f t="shared" ca="1" si="432"/>
        <v xml:space="preserve"> </v>
      </c>
      <c r="CK230" s="87" t="str">
        <f t="shared" si="432"/>
        <v>WD</v>
      </c>
      <c r="CL230" s="87" t="str">
        <f t="shared" si="432"/>
        <v>WD</v>
      </c>
      <c r="CM230" s="87" t="str">
        <f t="shared" ca="1" si="432"/>
        <v xml:space="preserve"> </v>
      </c>
      <c r="CN230" s="87" t="str">
        <f t="shared" ca="1" si="432"/>
        <v xml:space="preserve"> </v>
      </c>
      <c r="CO230" s="87" t="str">
        <f t="shared" ca="1" si="432"/>
        <v xml:space="preserve"> </v>
      </c>
      <c r="CP230" s="87" t="str">
        <f t="shared" ca="1" si="432"/>
        <v xml:space="preserve"> </v>
      </c>
      <c r="CQ230" s="87" t="str">
        <f t="shared" ca="1" si="432"/>
        <v xml:space="preserve"> </v>
      </c>
      <c r="CR230" s="87" t="str">
        <f t="shared" si="432"/>
        <v>WD</v>
      </c>
      <c r="CS230" s="87" t="str">
        <f t="shared" si="432"/>
        <v>WD</v>
      </c>
      <c r="CT230" s="87" t="str">
        <f t="shared" ca="1" si="432"/>
        <v xml:space="preserve"> </v>
      </c>
      <c r="CU230" s="87" t="str">
        <f t="shared" ca="1" si="432"/>
        <v xml:space="preserve"> </v>
      </c>
      <c r="CV230" s="87" t="str">
        <f t="shared" ca="1" si="432"/>
        <v xml:space="preserve"> </v>
      </c>
      <c r="CW230" s="87" t="str">
        <f t="shared" ca="1" si="432"/>
        <v xml:space="preserve"> </v>
      </c>
      <c r="CX230" s="87" t="str">
        <f t="shared" ca="1" si="432"/>
        <v xml:space="preserve"> </v>
      </c>
      <c r="CY230" s="87" t="str">
        <f t="shared" si="432"/>
        <v>WD</v>
      </c>
      <c r="CZ230" s="87" t="str">
        <f t="shared" si="432"/>
        <v>WD</v>
      </c>
      <c r="DA230" s="87" t="str">
        <f t="shared" ref="DA230:DZ230" ca="1" si="433">IF($C$2=TRUE,IF($F$230="",IF(AND(OR($D$230&lt;=DA$8,$D$230&lt;DB$8),$E$230&gt;=DA$8),$H$230,IF(OR(WEEKDAY(DA$8)=1,WEEKDAY(DA$8)=7),"WD"," ")),IF(AND(OR($D$230&lt;=DA$8,$D$230&lt;DB$8),$F$230&gt;=DA$8),"C",IF(OR(WEEKDAY(DA$8)=1,WEEKDAY(DA$8)=7),"WD"," "))),IF(OR(WEEKDAY(DA$8)=1,WEEKDAY(DA$8)=7),"WD",IF($F$230="",IF(AND(OR($D$230&lt;=DA$8,$D$230&lt;DB$8),$E$230&gt;=DA$8),$H$230," "),IF(AND(OR($D$230&lt;=DA$8,$D$230&lt;DB$8),$F$230&gt;=DA$8),"C"," "))))</f>
        <v xml:space="preserve"> </v>
      </c>
      <c r="DB230" s="87" t="str">
        <f t="shared" ca="1" si="433"/>
        <v xml:space="preserve"> </v>
      </c>
      <c r="DC230" s="87" t="str">
        <f t="shared" ca="1" si="433"/>
        <v xml:space="preserve"> </v>
      </c>
      <c r="DD230" s="87" t="str">
        <f t="shared" ca="1" si="433"/>
        <v xml:space="preserve"> </v>
      </c>
      <c r="DE230" s="87" t="str">
        <f t="shared" ca="1" si="433"/>
        <v xml:space="preserve"> </v>
      </c>
      <c r="DF230" s="87" t="str">
        <f t="shared" si="433"/>
        <v>WD</v>
      </c>
      <c r="DG230" s="87" t="str">
        <f t="shared" si="433"/>
        <v>WD</v>
      </c>
      <c r="DH230" s="87" t="str">
        <f t="shared" ca="1" si="433"/>
        <v xml:space="preserve"> </v>
      </c>
      <c r="DI230" s="87" t="str">
        <f t="shared" ca="1" si="433"/>
        <v xml:space="preserve"> </v>
      </c>
      <c r="DJ230" s="87" t="str">
        <f t="shared" ca="1" si="433"/>
        <v xml:space="preserve"> </v>
      </c>
      <c r="DK230" s="87" t="str">
        <f t="shared" ca="1" si="433"/>
        <v xml:space="preserve"> </v>
      </c>
      <c r="DL230" s="87" t="str">
        <f t="shared" ca="1" si="433"/>
        <v xml:space="preserve"> </v>
      </c>
      <c r="DM230" s="87" t="str">
        <f t="shared" si="433"/>
        <v>WD</v>
      </c>
      <c r="DN230" s="87" t="str">
        <f t="shared" si="433"/>
        <v>WD</v>
      </c>
      <c r="DO230" s="87" t="str">
        <f t="shared" ca="1" si="433"/>
        <v xml:space="preserve"> </v>
      </c>
      <c r="DP230" s="87" t="str">
        <f t="shared" ca="1" si="433"/>
        <v xml:space="preserve"> </v>
      </c>
      <c r="DQ230" s="87" t="str">
        <f t="shared" ca="1" si="433"/>
        <v xml:space="preserve"> </v>
      </c>
      <c r="DR230" s="87" t="str">
        <f t="shared" ca="1" si="433"/>
        <v xml:space="preserve"> </v>
      </c>
      <c r="DS230" s="87" t="str">
        <f t="shared" ca="1" si="433"/>
        <v xml:space="preserve"> </v>
      </c>
      <c r="DT230" s="87" t="str">
        <f t="shared" si="433"/>
        <v>WD</v>
      </c>
      <c r="DU230" s="87" t="str">
        <f t="shared" si="433"/>
        <v>WD</v>
      </c>
      <c r="DV230" s="87" t="str">
        <f t="shared" ca="1" si="433"/>
        <v xml:space="preserve"> </v>
      </c>
      <c r="DW230" s="87" t="str">
        <f t="shared" ca="1" si="433"/>
        <v xml:space="preserve"> </v>
      </c>
      <c r="DX230" s="87" t="str">
        <f t="shared" ca="1" si="433"/>
        <v xml:space="preserve"> </v>
      </c>
      <c r="DY230" s="87" t="str">
        <f t="shared" ca="1" si="433"/>
        <v xml:space="preserve"> </v>
      </c>
      <c r="DZ230" s="87" t="str">
        <f t="shared" ca="1" si="433"/>
        <v xml:space="preserve"> </v>
      </c>
    </row>
    <row r="231" spans="1:130" s="74" customFormat="1" ht="1.2" customHeight="1" x14ac:dyDescent="0.3">
      <c r="A231" s="96"/>
      <c r="B231" s="96"/>
      <c r="C231" s="96"/>
      <c r="D231" s="97"/>
      <c r="E231" s="97"/>
      <c r="F231" s="97"/>
      <c r="G231" s="98" t="str">
        <f ca="1">IF(AND(G230 = 100%, G232 = 100%), "100%", " ")</f>
        <v xml:space="preserve"> </v>
      </c>
      <c r="H231" s="82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  <c r="DH231" s="87"/>
      <c r="DI231" s="87"/>
      <c r="DJ231" s="87"/>
      <c r="DK231" s="87"/>
      <c r="DL231" s="87"/>
      <c r="DM231" s="87"/>
      <c r="DN231" s="87"/>
      <c r="DO231" s="87"/>
      <c r="DP231" s="87"/>
      <c r="DQ231" s="87"/>
      <c r="DR231" s="87"/>
      <c r="DS231" s="87"/>
      <c r="DT231" s="87"/>
      <c r="DU231" s="87"/>
      <c r="DV231" s="87"/>
      <c r="DW231" s="87"/>
      <c r="DX231" s="87"/>
      <c r="DY231" s="87"/>
      <c r="DZ231" s="87"/>
    </row>
    <row r="232" spans="1:130" x14ac:dyDescent="0.3">
      <c r="A232" s="96" t="str">
        <f ca="1">IF(OFFSET(Actions!B1,112,0)  = "","", OFFSET(Actions!B1,112,0) )</f>
        <v/>
      </c>
      <c r="B232" s="96" t="str">
        <f ca="1">IF(OFFSET(Actions!H$1,112,0) = "","", OFFSET(Actions!H$1,112,0))</f>
        <v/>
      </c>
      <c r="C232" s="96" t="str">
        <f ca="1">IF(OFFSET(Actions!C1,112,0)  = "","", OFFSET(Actions!C1,112,0) )</f>
        <v/>
      </c>
      <c r="D232" s="97" t="str">
        <f ca="1">IF(OFFSET(Actions!I$1,112,0) = 0/1/1900,"",IFERROR(DATEVALUE(MID(OFFSET(Actions!I$1,112,0), 5,8 )), OFFSET(Actions!I$1,112,0)))</f>
        <v/>
      </c>
      <c r="E232" s="97" t="str">
        <f ca="1">IF(OFFSET(Actions!J$1,112,0) = 0/1/1900,"",IFERROR(DATEVALUE(MID(OFFSET(Actions!J$1,112,0), 5,8 )), OFFSET(Actions!J$1,112,0)))</f>
        <v/>
      </c>
      <c r="F232" s="97" t="str">
        <f ca="1">IF(OFFSET(Actions!K$1,112,0) = 0/1/1900,"",IFERROR(DATEVALUE(MID(OFFSET(Actions!K$1,112,0), 5,8 )), OFFSET(Actions!K$1,112,0)))</f>
        <v/>
      </c>
      <c r="G232" s="98" t="str">
        <f ca="1">IF(OFFSET(Actions!G1,112,0)  = "","", OFFSET(Actions!G1,112,0) )</f>
        <v/>
      </c>
      <c r="H232" s="82" t="str">
        <f ca="1">IF(OFFSET(Actions!E1,112,0)  = "","", OFFSET(Actions!E1,112,0) )</f>
        <v/>
      </c>
      <c r="I232" s="87" t="str">
        <f t="shared" ref="I232:AN232" ca="1" si="434">IF($C$2=TRUE,IF($F$232="",IF(AND(OR($D$232&lt;=I$8,$D$232&lt;J$8),$E$232&gt;=I$8),$H$232,IF(OR(WEEKDAY(I$8)=1,WEEKDAY(I$8)=7),"WD"," ")),IF(AND(OR($D$232&lt;=I$8,$D$232&lt;J$8),$F$232&gt;=I$8),"C",IF(OR(WEEKDAY(I$8)=1,WEEKDAY(I$8)=7),"WD"," "))),IF(OR(WEEKDAY(I$8)=1,WEEKDAY(I$8)=7),"WD",IF($F$232="",IF(AND(OR($D$232&lt;=I$8,$D$232&lt;J$8),$E$232&gt;=I$8),$H$232," "),IF(AND(OR($D$232&lt;=I$8,$D$232&lt;J$8),$F$232&gt;=I$8),"C"," "))))</f>
        <v xml:space="preserve"> </v>
      </c>
      <c r="J232" s="87" t="str">
        <f t="shared" ca="1" si="434"/>
        <v xml:space="preserve"> </v>
      </c>
      <c r="K232" s="87" t="str">
        <f t="shared" ca="1" si="434"/>
        <v xml:space="preserve"> </v>
      </c>
      <c r="L232" s="87" t="str">
        <f t="shared" si="434"/>
        <v>WD</v>
      </c>
      <c r="M232" s="87" t="str">
        <f t="shared" si="434"/>
        <v>WD</v>
      </c>
      <c r="N232" s="87" t="str">
        <f t="shared" ca="1" si="434"/>
        <v xml:space="preserve"> </v>
      </c>
      <c r="O232" s="87" t="str">
        <f t="shared" ca="1" si="434"/>
        <v xml:space="preserve"> </v>
      </c>
      <c r="P232" s="87" t="str">
        <f t="shared" ca="1" si="434"/>
        <v xml:space="preserve"> </v>
      </c>
      <c r="Q232" s="87" t="str">
        <f t="shared" ca="1" si="434"/>
        <v xml:space="preserve"> </v>
      </c>
      <c r="R232" s="87" t="str">
        <f t="shared" ca="1" si="434"/>
        <v xml:space="preserve"> </v>
      </c>
      <c r="S232" s="87" t="str">
        <f t="shared" si="434"/>
        <v>WD</v>
      </c>
      <c r="T232" s="87" t="str">
        <f t="shared" si="434"/>
        <v>WD</v>
      </c>
      <c r="U232" s="87" t="str">
        <f t="shared" ca="1" si="434"/>
        <v xml:space="preserve"> </v>
      </c>
      <c r="V232" s="87" t="str">
        <f t="shared" ca="1" si="434"/>
        <v xml:space="preserve"> </v>
      </c>
      <c r="W232" s="87" t="str">
        <f t="shared" ca="1" si="434"/>
        <v xml:space="preserve"> </v>
      </c>
      <c r="X232" s="87" t="str">
        <f t="shared" ca="1" si="434"/>
        <v xml:space="preserve"> </v>
      </c>
      <c r="Y232" s="87" t="str">
        <f t="shared" ca="1" si="434"/>
        <v xml:space="preserve"> </v>
      </c>
      <c r="Z232" s="87" t="str">
        <f t="shared" si="434"/>
        <v>WD</v>
      </c>
      <c r="AA232" s="87" t="str">
        <f t="shared" si="434"/>
        <v>WD</v>
      </c>
      <c r="AB232" s="87" t="str">
        <f t="shared" ca="1" si="434"/>
        <v xml:space="preserve"> </v>
      </c>
      <c r="AC232" s="87" t="str">
        <f t="shared" ca="1" si="434"/>
        <v xml:space="preserve"> </v>
      </c>
      <c r="AD232" s="87" t="str">
        <f t="shared" ca="1" si="434"/>
        <v xml:space="preserve"> </v>
      </c>
      <c r="AE232" s="87" t="str">
        <f t="shared" ca="1" si="434"/>
        <v xml:space="preserve"> </v>
      </c>
      <c r="AF232" s="87" t="str">
        <f t="shared" ca="1" si="434"/>
        <v xml:space="preserve"> </v>
      </c>
      <c r="AG232" s="87" t="str">
        <f t="shared" si="434"/>
        <v>WD</v>
      </c>
      <c r="AH232" s="87" t="str">
        <f t="shared" si="434"/>
        <v>WD</v>
      </c>
      <c r="AI232" s="87" t="str">
        <f t="shared" ca="1" si="434"/>
        <v xml:space="preserve"> </v>
      </c>
      <c r="AJ232" s="87" t="str">
        <f t="shared" ca="1" si="434"/>
        <v xml:space="preserve"> </v>
      </c>
      <c r="AK232" s="87" t="str">
        <f t="shared" ca="1" si="434"/>
        <v xml:space="preserve"> </v>
      </c>
      <c r="AL232" s="87" t="str">
        <f t="shared" ca="1" si="434"/>
        <v xml:space="preserve"> </v>
      </c>
      <c r="AM232" s="87" t="str">
        <f t="shared" ca="1" si="434"/>
        <v xml:space="preserve"> </v>
      </c>
      <c r="AN232" s="87" t="str">
        <f t="shared" si="434"/>
        <v>WD</v>
      </c>
      <c r="AO232" s="87" t="str">
        <f t="shared" ref="AO232:BT232" si="435">IF($C$2=TRUE,IF($F$232="",IF(AND(OR($D$232&lt;=AO$8,$D$232&lt;AP$8),$E$232&gt;=AO$8),$H$232,IF(OR(WEEKDAY(AO$8)=1,WEEKDAY(AO$8)=7),"WD"," ")),IF(AND(OR($D$232&lt;=AO$8,$D$232&lt;AP$8),$F$232&gt;=AO$8),"C",IF(OR(WEEKDAY(AO$8)=1,WEEKDAY(AO$8)=7),"WD"," "))),IF(OR(WEEKDAY(AO$8)=1,WEEKDAY(AO$8)=7),"WD",IF($F$232="",IF(AND(OR($D$232&lt;=AO$8,$D$232&lt;AP$8),$E$232&gt;=AO$8),$H$232," "),IF(AND(OR($D$232&lt;=AO$8,$D$232&lt;AP$8),$F$232&gt;=AO$8),"C"," "))))</f>
        <v>WD</v>
      </c>
      <c r="AP232" s="87" t="str">
        <f t="shared" ca="1" si="435"/>
        <v xml:space="preserve"> </v>
      </c>
      <c r="AQ232" s="87" t="str">
        <f t="shared" ca="1" si="435"/>
        <v xml:space="preserve"> </v>
      </c>
      <c r="AR232" s="87" t="str">
        <f t="shared" ca="1" si="435"/>
        <v xml:space="preserve"> </v>
      </c>
      <c r="AS232" s="87" t="str">
        <f t="shared" ca="1" si="435"/>
        <v xml:space="preserve"> </v>
      </c>
      <c r="AT232" s="87" t="str">
        <f t="shared" ca="1" si="435"/>
        <v xml:space="preserve"> </v>
      </c>
      <c r="AU232" s="87" t="str">
        <f t="shared" si="435"/>
        <v>WD</v>
      </c>
      <c r="AV232" s="87" t="str">
        <f t="shared" si="435"/>
        <v>WD</v>
      </c>
      <c r="AW232" s="87" t="str">
        <f t="shared" ca="1" si="435"/>
        <v xml:space="preserve"> </v>
      </c>
      <c r="AX232" s="87" t="str">
        <f t="shared" ca="1" si="435"/>
        <v xml:space="preserve"> </v>
      </c>
      <c r="AY232" s="87" t="str">
        <f t="shared" ca="1" si="435"/>
        <v xml:space="preserve"> </v>
      </c>
      <c r="AZ232" s="87" t="str">
        <f t="shared" ca="1" si="435"/>
        <v xml:space="preserve"> </v>
      </c>
      <c r="BA232" s="87" t="str">
        <f t="shared" ca="1" si="435"/>
        <v xml:space="preserve"> </v>
      </c>
      <c r="BB232" s="87" t="str">
        <f t="shared" si="435"/>
        <v>WD</v>
      </c>
      <c r="BC232" s="87" t="str">
        <f t="shared" si="435"/>
        <v>WD</v>
      </c>
      <c r="BD232" s="87" t="str">
        <f t="shared" ca="1" si="435"/>
        <v xml:space="preserve"> </v>
      </c>
      <c r="BE232" s="87" t="str">
        <f t="shared" ca="1" si="435"/>
        <v xml:space="preserve"> </v>
      </c>
      <c r="BF232" s="87" t="str">
        <f t="shared" ca="1" si="435"/>
        <v xml:space="preserve"> </v>
      </c>
      <c r="BG232" s="87" t="str">
        <f t="shared" ca="1" si="435"/>
        <v xml:space="preserve"> </v>
      </c>
      <c r="BH232" s="87" t="str">
        <f t="shared" ca="1" si="435"/>
        <v xml:space="preserve"> </v>
      </c>
      <c r="BI232" s="87" t="str">
        <f t="shared" si="435"/>
        <v>WD</v>
      </c>
      <c r="BJ232" s="87" t="str">
        <f t="shared" si="435"/>
        <v>WD</v>
      </c>
      <c r="BK232" s="87" t="str">
        <f t="shared" ca="1" si="435"/>
        <v xml:space="preserve"> </v>
      </c>
      <c r="BL232" s="87" t="str">
        <f t="shared" ca="1" si="435"/>
        <v xml:space="preserve"> </v>
      </c>
      <c r="BM232" s="87" t="str">
        <f t="shared" ca="1" si="435"/>
        <v xml:space="preserve"> </v>
      </c>
      <c r="BN232" s="87" t="str">
        <f t="shared" ca="1" si="435"/>
        <v xml:space="preserve"> </v>
      </c>
      <c r="BO232" s="87" t="str">
        <f t="shared" ca="1" si="435"/>
        <v xml:space="preserve"> </v>
      </c>
      <c r="BP232" s="87" t="str">
        <f t="shared" si="435"/>
        <v>WD</v>
      </c>
      <c r="BQ232" s="87" t="str">
        <f t="shared" si="435"/>
        <v>WD</v>
      </c>
      <c r="BR232" s="87" t="str">
        <f t="shared" ca="1" si="435"/>
        <v xml:space="preserve"> </v>
      </c>
      <c r="BS232" s="87" t="str">
        <f t="shared" ca="1" si="435"/>
        <v xml:space="preserve"> </v>
      </c>
      <c r="BT232" s="87" t="str">
        <f t="shared" ca="1" si="435"/>
        <v xml:space="preserve"> </v>
      </c>
      <c r="BU232" s="87" t="str">
        <f t="shared" ref="BU232:CZ232" ca="1" si="436">IF($C$2=TRUE,IF($F$232="",IF(AND(OR($D$232&lt;=BU$8,$D$232&lt;BV$8),$E$232&gt;=BU$8),$H$232,IF(OR(WEEKDAY(BU$8)=1,WEEKDAY(BU$8)=7),"WD"," ")),IF(AND(OR($D$232&lt;=BU$8,$D$232&lt;BV$8),$F$232&gt;=BU$8),"C",IF(OR(WEEKDAY(BU$8)=1,WEEKDAY(BU$8)=7),"WD"," "))),IF(OR(WEEKDAY(BU$8)=1,WEEKDAY(BU$8)=7),"WD",IF($F$232="",IF(AND(OR($D$232&lt;=BU$8,$D$232&lt;BV$8),$E$232&gt;=BU$8),$H$232," "),IF(AND(OR($D$232&lt;=BU$8,$D$232&lt;BV$8),$F$232&gt;=BU$8),"C"," "))))</f>
        <v xml:space="preserve"> </v>
      </c>
      <c r="BV232" s="87" t="str">
        <f t="shared" ca="1" si="436"/>
        <v xml:space="preserve"> </v>
      </c>
      <c r="BW232" s="87" t="str">
        <f t="shared" si="436"/>
        <v>WD</v>
      </c>
      <c r="BX232" s="87" t="str">
        <f t="shared" si="436"/>
        <v>WD</v>
      </c>
      <c r="BY232" s="87" t="str">
        <f t="shared" ca="1" si="436"/>
        <v xml:space="preserve"> </v>
      </c>
      <c r="BZ232" s="87" t="str">
        <f t="shared" ca="1" si="436"/>
        <v xml:space="preserve"> </v>
      </c>
      <c r="CA232" s="87" t="str">
        <f t="shared" ca="1" si="436"/>
        <v xml:space="preserve"> </v>
      </c>
      <c r="CB232" s="87" t="str">
        <f t="shared" ca="1" si="436"/>
        <v xml:space="preserve"> </v>
      </c>
      <c r="CC232" s="87" t="str">
        <f t="shared" ca="1" si="436"/>
        <v xml:space="preserve"> </v>
      </c>
      <c r="CD232" s="87" t="str">
        <f t="shared" si="436"/>
        <v>WD</v>
      </c>
      <c r="CE232" s="87" t="str">
        <f t="shared" si="436"/>
        <v>WD</v>
      </c>
      <c r="CF232" s="87" t="str">
        <f t="shared" ca="1" si="436"/>
        <v xml:space="preserve"> </v>
      </c>
      <c r="CG232" s="87" t="str">
        <f t="shared" ca="1" si="436"/>
        <v xml:space="preserve"> </v>
      </c>
      <c r="CH232" s="87" t="str">
        <f t="shared" ca="1" si="436"/>
        <v xml:space="preserve"> </v>
      </c>
      <c r="CI232" s="87" t="str">
        <f t="shared" ca="1" si="436"/>
        <v xml:space="preserve"> </v>
      </c>
      <c r="CJ232" s="87" t="str">
        <f t="shared" ca="1" si="436"/>
        <v xml:space="preserve"> </v>
      </c>
      <c r="CK232" s="87" t="str">
        <f t="shared" si="436"/>
        <v>WD</v>
      </c>
      <c r="CL232" s="87" t="str">
        <f t="shared" si="436"/>
        <v>WD</v>
      </c>
      <c r="CM232" s="87" t="str">
        <f t="shared" ca="1" si="436"/>
        <v xml:space="preserve"> </v>
      </c>
      <c r="CN232" s="87" t="str">
        <f t="shared" ca="1" si="436"/>
        <v xml:space="preserve"> </v>
      </c>
      <c r="CO232" s="87" t="str">
        <f t="shared" ca="1" si="436"/>
        <v xml:space="preserve"> </v>
      </c>
      <c r="CP232" s="87" t="str">
        <f t="shared" ca="1" si="436"/>
        <v xml:space="preserve"> </v>
      </c>
      <c r="CQ232" s="87" t="str">
        <f t="shared" ca="1" si="436"/>
        <v xml:space="preserve"> </v>
      </c>
      <c r="CR232" s="87" t="str">
        <f t="shared" si="436"/>
        <v>WD</v>
      </c>
      <c r="CS232" s="87" t="str">
        <f t="shared" si="436"/>
        <v>WD</v>
      </c>
      <c r="CT232" s="87" t="str">
        <f t="shared" ca="1" si="436"/>
        <v xml:space="preserve"> </v>
      </c>
      <c r="CU232" s="87" t="str">
        <f t="shared" ca="1" si="436"/>
        <v xml:space="preserve"> </v>
      </c>
      <c r="CV232" s="87" t="str">
        <f t="shared" ca="1" si="436"/>
        <v xml:space="preserve"> </v>
      </c>
      <c r="CW232" s="87" t="str">
        <f t="shared" ca="1" si="436"/>
        <v xml:space="preserve"> </v>
      </c>
      <c r="CX232" s="87" t="str">
        <f t="shared" ca="1" si="436"/>
        <v xml:space="preserve"> </v>
      </c>
      <c r="CY232" s="87" t="str">
        <f t="shared" si="436"/>
        <v>WD</v>
      </c>
      <c r="CZ232" s="87" t="str">
        <f t="shared" si="436"/>
        <v>WD</v>
      </c>
      <c r="DA232" s="87" t="str">
        <f t="shared" ref="DA232:DZ232" ca="1" si="437">IF($C$2=TRUE,IF($F$232="",IF(AND(OR($D$232&lt;=DA$8,$D$232&lt;DB$8),$E$232&gt;=DA$8),$H$232,IF(OR(WEEKDAY(DA$8)=1,WEEKDAY(DA$8)=7),"WD"," ")),IF(AND(OR($D$232&lt;=DA$8,$D$232&lt;DB$8),$F$232&gt;=DA$8),"C",IF(OR(WEEKDAY(DA$8)=1,WEEKDAY(DA$8)=7),"WD"," "))),IF(OR(WEEKDAY(DA$8)=1,WEEKDAY(DA$8)=7),"WD",IF($F$232="",IF(AND(OR($D$232&lt;=DA$8,$D$232&lt;DB$8),$E$232&gt;=DA$8),$H$232," "),IF(AND(OR($D$232&lt;=DA$8,$D$232&lt;DB$8),$F$232&gt;=DA$8),"C"," "))))</f>
        <v xml:space="preserve"> </v>
      </c>
      <c r="DB232" s="87" t="str">
        <f t="shared" ca="1" si="437"/>
        <v xml:space="preserve"> </v>
      </c>
      <c r="DC232" s="87" t="str">
        <f t="shared" ca="1" si="437"/>
        <v xml:space="preserve"> </v>
      </c>
      <c r="DD232" s="87" t="str">
        <f t="shared" ca="1" si="437"/>
        <v xml:space="preserve"> </v>
      </c>
      <c r="DE232" s="87" t="str">
        <f t="shared" ca="1" si="437"/>
        <v xml:space="preserve"> </v>
      </c>
      <c r="DF232" s="87" t="str">
        <f t="shared" si="437"/>
        <v>WD</v>
      </c>
      <c r="DG232" s="87" t="str">
        <f t="shared" si="437"/>
        <v>WD</v>
      </c>
      <c r="DH232" s="87" t="str">
        <f t="shared" ca="1" si="437"/>
        <v xml:space="preserve"> </v>
      </c>
      <c r="DI232" s="87" t="str">
        <f t="shared" ca="1" si="437"/>
        <v xml:space="preserve"> </v>
      </c>
      <c r="DJ232" s="87" t="str">
        <f t="shared" ca="1" si="437"/>
        <v xml:space="preserve"> </v>
      </c>
      <c r="DK232" s="87" t="str">
        <f t="shared" ca="1" si="437"/>
        <v xml:space="preserve"> </v>
      </c>
      <c r="DL232" s="87" t="str">
        <f t="shared" ca="1" si="437"/>
        <v xml:space="preserve"> </v>
      </c>
      <c r="DM232" s="87" t="str">
        <f t="shared" si="437"/>
        <v>WD</v>
      </c>
      <c r="DN232" s="87" t="str">
        <f t="shared" si="437"/>
        <v>WD</v>
      </c>
      <c r="DO232" s="87" t="str">
        <f t="shared" ca="1" si="437"/>
        <v xml:space="preserve"> </v>
      </c>
      <c r="DP232" s="87" t="str">
        <f t="shared" ca="1" si="437"/>
        <v xml:space="preserve"> </v>
      </c>
      <c r="DQ232" s="87" t="str">
        <f t="shared" ca="1" si="437"/>
        <v xml:space="preserve"> </v>
      </c>
      <c r="DR232" s="87" t="str">
        <f t="shared" ca="1" si="437"/>
        <v xml:space="preserve"> </v>
      </c>
      <c r="DS232" s="87" t="str">
        <f t="shared" ca="1" si="437"/>
        <v xml:space="preserve"> </v>
      </c>
      <c r="DT232" s="87" t="str">
        <f t="shared" si="437"/>
        <v>WD</v>
      </c>
      <c r="DU232" s="87" t="str">
        <f t="shared" si="437"/>
        <v>WD</v>
      </c>
      <c r="DV232" s="87" t="str">
        <f t="shared" ca="1" si="437"/>
        <v xml:space="preserve"> </v>
      </c>
      <c r="DW232" s="87" t="str">
        <f t="shared" ca="1" si="437"/>
        <v xml:space="preserve"> </v>
      </c>
      <c r="DX232" s="87" t="str">
        <f t="shared" ca="1" si="437"/>
        <v xml:space="preserve"> </v>
      </c>
      <c r="DY232" s="87" t="str">
        <f t="shared" ca="1" si="437"/>
        <v xml:space="preserve"> </v>
      </c>
      <c r="DZ232" s="87" t="str">
        <f t="shared" ca="1" si="437"/>
        <v xml:space="preserve"> </v>
      </c>
    </row>
    <row r="233" spans="1:130" s="74" customFormat="1" ht="1.2" customHeight="1" x14ac:dyDescent="0.3">
      <c r="A233" s="96"/>
      <c r="B233" s="96"/>
      <c r="C233" s="96"/>
      <c r="D233" s="97"/>
      <c r="E233" s="97"/>
      <c r="F233" s="97"/>
      <c r="G233" s="98" t="str">
        <f ca="1">IF(AND(G232 = 100%, G234 = 100%), "100%", " ")</f>
        <v xml:space="preserve"> </v>
      </c>
      <c r="H233" s="82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  <c r="BX233" s="87"/>
      <c r="BY233" s="87"/>
      <c r="BZ233" s="87"/>
      <c r="CA233" s="87"/>
      <c r="CB233" s="87"/>
      <c r="CC233" s="87"/>
      <c r="CD233" s="87"/>
      <c r="CE233" s="87"/>
      <c r="CF233" s="87"/>
      <c r="CG233" s="87"/>
      <c r="CH233" s="87"/>
      <c r="CI233" s="87"/>
      <c r="CJ233" s="87"/>
      <c r="CK233" s="87"/>
      <c r="CL233" s="87"/>
      <c r="CM233" s="87"/>
      <c r="CN233" s="87"/>
      <c r="CO233" s="87"/>
      <c r="CP233" s="87"/>
      <c r="CQ233" s="87"/>
      <c r="CR233" s="87"/>
      <c r="CS233" s="87"/>
      <c r="CT233" s="87"/>
      <c r="CU233" s="87"/>
      <c r="CV233" s="87"/>
      <c r="CW233" s="87"/>
      <c r="CX233" s="87"/>
      <c r="CY233" s="87"/>
      <c r="CZ233" s="87"/>
      <c r="DA233" s="87"/>
      <c r="DB233" s="87"/>
      <c r="DC233" s="87"/>
      <c r="DD233" s="87"/>
      <c r="DE233" s="87"/>
      <c r="DF233" s="87"/>
      <c r="DG233" s="87"/>
      <c r="DH233" s="87"/>
      <c r="DI233" s="87"/>
      <c r="DJ233" s="87"/>
      <c r="DK233" s="87"/>
      <c r="DL233" s="87"/>
      <c r="DM233" s="87"/>
      <c r="DN233" s="87"/>
      <c r="DO233" s="87"/>
      <c r="DP233" s="87"/>
      <c r="DQ233" s="87"/>
      <c r="DR233" s="87"/>
      <c r="DS233" s="87"/>
      <c r="DT233" s="87"/>
      <c r="DU233" s="87"/>
      <c r="DV233" s="87"/>
      <c r="DW233" s="87"/>
      <c r="DX233" s="87"/>
      <c r="DY233" s="87"/>
      <c r="DZ233" s="87"/>
    </row>
    <row r="234" spans="1:130" x14ac:dyDescent="0.3">
      <c r="A234" s="96" t="str">
        <f ca="1">IF(OFFSET(Actions!B1,113,0)  = "","", OFFSET(Actions!B1,113,0) )</f>
        <v/>
      </c>
      <c r="B234" s="96" t="str">
        <f ca="1">IF(OFFSET(Actions!H$1,113,0) = "","", OFFSET(Actions!H$1,113,0))</f>
        <v/>
      </c>
      <c r="C234" s="96" t="str">
        <f ca="1">IF(OFFSET(Actions!C1,113,0)  = "","", OFFSET(Actions!C1,113,0) )</f>
        <v/>
      </c>
      <c r="D234" s="97" t="str">
        <f ca="1">IF(OFFSET(Actions!I$1,113,0) = 0/1/1900,"",IFERROR(DATEVALUE(MID(OFFSET(Actions!I$1,113,0), 5,8 )), OFFSET(Actions!I$1,113,0)))</f>
        <v/>
      </c>
      <c r="E234" s="97" t="str">
        <f ca="1">IF(OFFSET(Actions!J$1,113,0) = 0/1/1900,"",IFERROR(DATEVALUE(MID(OFFSET(Actions!J$1,113,0), 5,8 )), OFFSET(Actions!J$1,113,0)))</f>
        <v/>
      </c>
      <c r="F234" s="97" t="str">
        <f ca="1">IF(OFFSET(Actions!K$1,113,0) = 0/1/1900,"",IFERROR(DATEVALUE(MID(OFFSET(Actions!K$1,113,0), 5,8 )), OFFSET(Actions!K$1,113,0)))</f>
        <v/>
      </c>
      <c r="G234" s="98" t="str">
        <f ca="1">IF(OFFSET(Actions!G1,113,0)  = "","", OFFSET(Actions!G1,113,0) )</f>
        <v/>
      </c>
      <c r="H234" s="82" t="str">
        <f ca="1">IF(OFFSET(Actions!E1,113,0)  = "","", OFFSET(Actions!E1,113,0) )</f>
        <v/>
      </c>
      <c r="I234" s="87" t="str">
        <f t="shared" ref="I234:AN234" ca="1" si="438">IF($C$2=TRUE,IF($F$234="",IF(AND(OR($D$234&lt;=I$8,$D$234&lt;J$8),$E$234&gt;=I$8),$H$234,IF(OR(WEEKDAY(I$8)=1,WEEKDAY(I$8)=7),"WD"," ")),IF(AND(OR($D$234&lt;=I$8,$D$234&lt;J$8),$F$234&gt;=I$8),"C",IF(OR(WEEKDAY(I$8)=1,WEEKDAY(I$8)=7),"WD"," "))),IF(OR(WEEKDAY(I$8)=1,WEEKDAY(I$8)=7),"WD",IF($F$234="",IF(AND(OR($D$234&lt;=I$8,$D$234&lt;J$8),$E$234&gt;=I$8),$H$234," "),IF(AND(OR($D$234&lt;=I$8,$D$234&lt;J$8),$F$234&gt;=I$8),"C"," "))))</f>
        <v xml:space="preserve"> </v>
      </c>
      <c r="J234" s="87" t="str">
        <f t="shared" ca="1" si="438"/>
        <v xml:space="preserve"> </v>
      </c>
      <c r="K234" s="87" t="str">
        <f t="shared" ca="1" si="438"/>
        <v xml:space="preserve"> </v>
      </c>
      <c r="L234" s="87" t="str">
        <f t="shared" si="438"/>
        <v>WD</v>
      </c>
      <c r="M234" s="87" t="str">
        <f t="shared" si="438"/>
        <v>WD</v>
      </c>
      <c r="N234" s="87" t="str">
        <f t="shared" ca="1" si="438"/>
        <v xml:space="preserve"> </v>
      </c>
      <c r="O234" s="87" t="str">
        <f t="shared" ca="1" si="438"/>
        <v xml:space="preserve"> </v>
      </c>
      <c r="P234" s="87" t="str">
        <f t="shared" ca="1" si="438"/>
        <v xml:space="preserve"> </v>
      </c>
      <c r="Q234" s="87" t="str">
        <f t="shared" ca="1" si="438"/>
        <v xml:space="preserve"> </v>
      </c>
      <c r="R234" s="87" t="str">
        <f t="shared" ca="1" si="438"/>
        <v xml:space="preserve"> </v>
      </c>
      <c r="S234" s="87" t="str">
        <f t="shared" si="438"/>
        <v>WD</v>
      </c>
      <c r="T234" s="87" t="str">
        <f t="shared" si="438"/>
        <v>WD</v>
      </c>
      <c r="U234" s="87" t="str">
        <f t="shared" ca="1" si="438"/>
        <v xml:space="preserve"> </v>
      </c>
      <c r="V234" s="87" t="str">
        <f t="shared" ca="1" si="438"/>
        <v xml:space="preserve"> </v>
      </c>
      <c r="W234" s="87" t="str">
        <f t="shared" ca="1" si="438"/>
        <v xml:space="preserve"> </v>
      </c>
      <c r="X234" s="87" t="str">
        <f t="shared" ca="1" si="438"/>
        <v xml:space="preserve"> </v>
      </c>
      <c r="Y234" s="87" t="str">
        <f t="shared" ca="1" si="438"/>
        <v xml:space="preserve"> </v>
      </c>
      <c r="Z234" s="87" t="str">
        <f t="shared" si="438"/>
        <v>WD</v>
      </c>
      <c r="AA234" s="87" t="str">
        <f t="shared" si="438"/>
        <v>WD</v>
      </c>
      <c r="AB234" s="87" t="str">
        <f t="shared" ca="1" si="438"/>
        <v xml:space="preserve"> </v>
      </c>
      <c r="AC234" s="87" t="str">
        <f t="shared" ca="1" si="438"/>
        <v xml:space="preserve"> </v>
      </c>
      <c r="AD234" s="87" t="str">
        <f t="shared" ca="1" si="438"/>
        <v xml:space="preserve"> </v>
      </c>
      <c r="AE234" s="87" t="str">
        <f t="shared" ca="1" si="438"/>
        <v xml:space="preserve"> </v>
      </c>
      <c r="AF234" s="87" t="str">
        <f t="shared" ca="1" si="438"/>
        <v xml:space="preserve"> </v>
      </c>
      <c r="AG234" s="87" t="str">
        <f t="shared" si="438"/>
        <v>WD</v>
      </c>
      <c r="AH234" s="87" t="str">
        <f t="shared" si="438"/>
        <v>WD</v>
      </c>
      <c r="AI234" s="87" t="str">
        <f t="shared" ca="1" si="438"/>
        <v xml:space="preserve"> </v>
      </c>
      <c r="AJ234" s="87" t="str">
        <f t="shared" ca="1" si="438"/>
        <v xml:space="preserve"> </v>
      </c>
      <c r="AK234" s="87" t="str">
        <f t="shared" ca="1" si="438"/>
        <v xml:space="preserve"> </v>
      </c>
      <c r="AL234" s="87" t="str">
        <f t="shared" ca="1" si="438"/>
        <v xml:space="preserve"> </v>
      </c>
      <c r="AM234" s="87" t="str">
        <f t="shared" ca="1" si="438"/>
        <v xml:space="preserve"> </v>
      </c>
      <c r="AN234" s="87" t="str">
        <f t="shared" si="438"/>
        <v>WD</v>
      </c>
      <c r="AO234" s="87" t="str">
        <f t="shared" ref="AO234:BT234" si="439">IF($C$2=TRUE,IF($F$234="",IF(AND(OR($D$234&lt;=AO$8,$D$234&lt;AP$8),$E$234&gt;=AO$8),$H$234,IF(OR(WEEKDAY(AO$8)=1,WEEKDAY(AO$8)=7),"WD"," ")),IF(AND(OR($D$234&lt;=AO$8,$D$234&lt;AP$8),$F$234&gt;=AO$8),"C",IF(OR(WEEKDAY(AO$8)=1,WEEKDAY(AO$8)=7),"WD"," "))),IF(OR(WEEKDAY(AO$8)=1,WEEKDAY(AO$8)=7),"WD",IF($F$234="",IF(AND(OR($D$234&lt;=AO$8,$D$234&lt;AP$8),$E$234&gt;=AO$8),$H$234," "),IF(AND(OR($D$234&lt;=AO$8,$D$234&lt;AP$8),$F$234&gt;=AO$8),"C"," "))))</f>
        <v>WD</v>
      </c>
      <c r="AP234" s="87" t="str">
        <f t="shared" ca="1" si="439"/>
        <v xml:space="preserve"> </v>
      </c>
      <c r="AQ234" s="87" t="str">
        <f t="shared" ca="1" si="439"/>
        <v xml:space="preserve"> </v>
      </c>
      <c r="AR234" s="87" t="str">
        <f t="shared" ca="1" si="439"/>
        <v xml:space="preserve"> </v>
      </c>
      <c r="AS234" s="87" t="str">
        <f t="shared" ca="1" si="439"/>
        <v xml:space="preserve"> </v>
      </c>
      <c r="AT234" s="87" t="str">
        <f t="shared" ca="1" si="439"/>
        <v xml:space="preserve"> </v>
      </c>
      <c r="AU234" s="87" t="str">
        <f t="shared" si="439"/>
        <v>WD</v>
      </c>
      <c r="AV234" s="87" t="str">
        <f t="shared" si="439"/>
        <v>WD</v>
      </c>
      <c r="AW234" s="87" t="str">
        <f t="shared" ca="1" si="439"/>
        <v xml:space="preserve"> </v>
      </c>
      <c r="AX234" s="87" t="str">
        <f t="shared" ca="1" si="439"/>
        <v xml:space="preserve"> </v>
      </c>
      <c r="AY234" s="87" t="str">
        <f t="shared" ca="1" si="439"/>
        <v xml:space="preserve"> </v>
      </c>
      <c r="AZ234" s="87" t="str">
        <f t="shared" ca="1" si="439"/>
        <v xml:space="preserve"> </v>
      </c>
      <c r="BA234" s="87" t="str">
        <f t="shared" ca="1" si="439"/>
        <v xml:space="preserve"> </v>
      </c>
      <c r="BB234" s="87" t="str">
        <f t="shared" si="439"/>
        <v>WD</v>
      </c>
      <c r="BC234" s="87" t="str">
        <f t="shared" si="439"/>
        <v>WD</v>
      </c>
      <c r="BD234" s="87" t="str">
        <f t="shared" ca="1" si="439"/>
        <v xml:space="preserve"> </v>
      </c>
      <c r="BE234" s="87" t="str">
        <f t="shared" ca="1" si="439"/>
        <v xml:space="preserve"> </v>
      </c>
      <c r="BF234" s="87" t="str">
        <f t="shared" ca="1" si="439"/>
        <v xml:space="preserve"> </v>
      </c>
      <c r="BG234" s="87" t="str">
        <f t="shared" ca="1" si="439"/>
        <v xml:space="preserve"> </v>
      </c>
      <c r="BH234" s="87" t="str">
        <f t="shared" ca="1" si="439"/>
        <v xml:space="preserve"> </v>
      </c>
      <c r="BI234" s="87" t="str">
        <f t="shared" si="439"/>
        <v>WD</v>
      </c>
      <c r="BJ234" s="87" t="str">
        <f t="shared" si="439"/>
        <v>WD</v>
      </c>
      <c r="BK234" s="87" t="str">
        <f t="shared" ca="1" si="439"/>
        <v xml:space="preserve"> </v>
      </c>
      <c r="BL234" s="87" t="str">
        <f t="shared" ca="1" si="439"/>
        <v xml:space="preserve"> </v>
      </c>
      <c r="BM234" s="87" t="str">
        <f t="shared" ca="1" si="439"/>
        <v xml:space="preserve"> </v>
      </c>
      <c r="BN234" s="87" t="str">
        <f t="shared" ca="1" si="439"/>
        <v xml:space="preserve"> </v>
      </c>
      <c r="BO234" s="87" t="str">
        <f t="shared" ca="1" si="439"/>
        <v xml:space="preserve"> </v>
      </c>
      <c r="BP234" s="87" t="str">
        <f t="shared" si="439"/>
        <v>WD</v>
      </c>
      <c r="BQ234" s="87" t="str">
        <f t="shared" si="439"/>
        <v>WD</v>
      </c>
      <c r="BR234" s="87" t="str">
        <f t="shared" ca="1" si="439"/>
        <v xml:space="preserve"> </v>
      </c>
      <c r="BS234" s="87" t="str">
        <f t="shared" ca="1" si="439"/>
        <v xml:space="preserve"> </v>
      </c>
      <c r="BT234" s="87" t="str">
        <f t="shared" ca="1" si="439"/>
        <v xml:space="preserve"> </v>
      </c>
      <c r="BU234" s="87" t="str">
        <f t="shared" ref="BU234:CZ234" ca="1" si="440">IF($C$2=TRUE,IF($F$234="",IF(AND(OR($D$234&lt;=BU$8,$D$234&lt;BV$8),$E$234&gt;=BU$8),$H$234,IF(OR(WEEKDAY(BU$8)=1,WEEKDAY(BU$8)=7),"WD"," ")),IF(AND(OR($D$234&lt;=BU$8,$D$234&lt;BV$8),$F$234&gt;=BU$8),"C",IF(OR(WEEKDAY(BU$8)=1,WEEKDAY(BU$8)=7),"WD"," "))),IF(OR(WEEKDAY(BU$8)=1,WEEKDAY(BU$8)=7),"WD",IF($F$234="",IF(AND(OR($D$234&lt;=BU$8,$D$234&lt;BV$8),$E$234&gt;=BU$8),$H$234," "),IF(AND(OR($D$234&lt;=BU$8,$D$234&lt;BV$8),$F$234&gt;=BU$8),"C"," "))))</f>
        <v xml:space="preserve"> </v>
      </c>
      <c r="BV234" s="87" t="str">
        <f t="shared" ca="1" si="440"/>
        <v xml:space="preserve"> </v>
      </c>
      <c r="BW234" s="87" t="str">
        <f t="shared" si="440"/>
        <v>WD</v>
      </c>
      <c r="BX234" s="87" t="str">
        <f t="shared" si="440"/>
        <v>WD</v>
      </c>
      <c r="BY234" s="87" t="str">
        <f t="shared" ca="1" si="440"/>
        <v xml:space="preserve"> </v>
      </c>
      <c r="BZ234" s="87" t="str">
        <f t="shared" ca="1" si="440"/>
        <v xml:space="preserve"> </v>
      </c>
      <c r="CA234" s="87" t="str">
        <f t="shared" ca="1" si="440"/>
        <v xml:space="preserve"> </v>
      </c>
      <c r="CB234" s="87" t="str">
        <f t="shared" ca="1" si="440"/>
        <v xml:space="preserve"> </v>
      </c>
      <c r="CC234" s="87" t="str">
        <f t="shared" ca="1" si="440"/>
        <v xml:space="preserve"> </v>
      </c>
      <c r="CD234" s="87" t="str">
        <f t="shared" si="440"/>
        <v>WD</v>
      </c>
      <c r="CE234" s="87" t="str">
        <f t="shared" si="440"/>
        <v>WD</v>
      </c>
      <c r="CF234" s="87" t="str">
        <f t="shared" ca="1" si="440"/>
        <v xml:space="preserve"> </v>
      </c>
      <c r="CG234" s="87" t="str">
        <f t="shared" ca="1" si="440"/>
        <v xml:space="preserve"> </v>
      </c>
      <c r="CH234" s="87" t="str">
        <f t="shared" ca="1" si="440"/>
        <v xml:space="preserve"> </v>
      </c>
      <c r="CI234" s="87" t="str">
        <f t="shared" ca="1" si="440"/>
        <v xml:space="preserve"> </v>
      </c>
      <c r="CJ234" s="87" t="str">
        <f t="shared" ca="1" si="440"/>
        <v xml:space="preserve"> </v>
      </c>
      <c r="CK234" s="87" t="str">
        <f t="shared" si="440"/>
        <v>WD</v>
      </c>
      <c r="CL234" s="87" t="str">
        <f t="shared" si="440"/>
        <v>WD</v>
      </c>
      <c r="CM234" s="87" t="str">
        <f t="shared" ca="1" si="440"/>
        <v xml:space="preserve"> </v>
      </c>
      <c r="CN234" s="87" t="str">
        <f t="shared" ca="1" si="440"/>
        <v xml:space="preserve"> </v>
      </c>
      <c r="CO234" s="87" t="str">
        <f t="shared" ca="1" si="440"/>
        <v xml:space="preserve"> </v>
      </c>
      <c r="CP234" s="87" t="str">
        <f t="shared" ca="1" si="440"/>
        <v xml:space="preserve"> </v>
      </c>
      <c r="CQ234" s="87" t="str">
        <f t="shared" ca="1" si="440"/>
        <v xml:space="preserve"> </v>
      </c>
      <c r="CR234" s="87" t="str">
        <f t="shared" si="440"/>
        <v>WD</v>
      </c>
      <c r="CS234" s="87" t="str">
        <f t="shared" si="440"/>
        <v>WD</v>
      </c>
      <c r="CT234" s="87" t="str">
        <f t="shared" ca="1" si="440"/>
        <v xml:space="preserve"> </v>
      </c>
      <c r="CU234" s="87" t="str">
        <f t="shared" ca="1" si="440"/>
        <v xml:space="preserve"> </v>
      </c>
      <c r="CV234" s="87" t="str">
        <f t="shared" ca="1" si="440"/>
        <v xml:space="preserve"> </v>
      </c>
      <c r="CW234" s="87" t="str">
        <f t="shared" ca="1" si="440"/>
        <v xml:space="preserve"> </v>
      </c>
      <c r="CX234" s="87" t="str">
        <f t="shared" ca="1" si="440"/>
        <v xml:space="preserve"> </v>
      </c>
      <c r="CY234" s="87" t="str">
        <f t="shared" si="440"/>
        <v>WD</v>
      </c>
      <c r="CZ234" s="87" t="str">
        <f t="shared" si="440"/>
        <v>WD</v>
      </c>
      <c r="DA234" s="87" t="str">
        <f t="shared" ref="DA234:DZ234" ca="1" si="441">IF($C$2=TRUE,IF($F$234="",IF(AND(OR($D$234&lt;=DA$8,$D$234&lt;DB$8),$E$234&gt;=DA$8),$H$234,IF(OR(WEEKDAY(DA$8)=1,WEEKDAY(DA$8)=7),"WD"," ")),IF(AND(OR($D$234&lt;=DA$8,$D$234&lt;DB$8),$F$234&gt;=DA$8),"C",IF(OR(WEEKDAY(DA$8)=1,WEEKDAY(DA$8)=7),"WD"," "))),IF(OR(WEEKDAY(DA$8)=1,WEEKDAY(DA$8)=7),"WD",IF($F$234="",IF(AND(OR($D$234&lt;=DA$8,$D$234&lt;DB$8),$E$234&gt;=DA$8),$H$234," "),IF(AND(OR($D$234&lt;=DA$8,$D$234&lt;DB$8),$F$234&gt;=DA$8),"C"," "))))</f>
        <v xml:space="preserve"> </v>
      </c>
      <c r="DB234" s="87" t="str">
        <f t="shared" ca="1" si="441"/>
        <v xml:space="preserve"> </v>
      </c>
      <c r="DC234" s="87" t="str">
        <f t="shared" ca="1" si="441"/>
        <v xml:space="preserve"> </v>
      </c>
      <c r="DD234" s="87" t="str">
        <f t="shared" ca="1" si="441"/>
        <v xml:space="preserve"> </v>
      </c>
      <c r="DE234" s="87" t="str">
        <f t="shared" ca="1" si="441"/>
        <v xml:space="preserve"> </v>
      </c>
      <c r="DF234" s="87" t="str">
        <f t="shared" si="441"/>
        <v>WD</v>
      </c>
      <c r="DG234" s="87" t="str">
        <f t="shared" si="441"/>
        <v>WD</v>
      </c>
      <c r="DH234" s="87" t="str">
        <f t="shared" ca="1" si="441"/>
        <v xml:space="preserve"> </v>
      </c>
      <c r="DI234" s="87" t="str">
        <f t="shared" ca="1" si="441"/>
        <v xml:space="preserve"> </v>
      </c>
      <c r="DJ234" s="87" t="str">
        <f t="shared" ca="1" si="441"/>
        <v xml:space="preserve"> </v>
      </c>
      <c r="DK234" s="87" t="str">
        <f t="shared" ca="1" si="441"/>
        <v xml:space="preserve"> </v>
      </c>
      <c r="DL234" s="87" t="str">
        <f t="shared" ca="1" si="441"/>
        <v xml:space="preserve"> </v>
      </c>
      <c r="DM234" s="87" t="str">
        <f t="shared" si="441"/>
        <v>WD</v>
      </c>
      <c r="DN234" s="87" t="str">
        <f t="shared" si="441"/>
        <v>WD</v>
      </c>
      <c r="DO234" s="87" t="str">
        <f t="shared" ca="1" si="441"/>
        <v xml:space="preserve"> </v>
      </c>
      <c r="DP234" s="87" t="str">
        <f t="shared" ca="1" si="441"/>
        <v xml:space="preserve"> </v>
      </c>
      <c r="DQ234" s="87" t="str">
        <f t="shared" ca="1" si="441"/>
        <v xml:space="preserve"> </v>
      </c>
      <c r="DR234" s="87" t="str">
        <f t="shared" ca="1" si="441"/>
        <v xml:space="preserve"> </v>
      </c>
      <c r="DS234" s="87" t="str">
        <f t="shared" ca="1" si="441"/>
        <v xml:space="preserve"> </v>
      </c>
      <c r="DT234" s="87" t="str">
        <f t="shared" si="441"/>
        <v>WD</v>
      </c>
      <c r="DU234" s="87" t="str">
        <f t="shared" si="441"/>
        <v>WD</v>
      </c>
      <c r="DV234" s="87" t="str">
        <f t="shared" ca="1" si="441"/>
        <v xml:space="preserve"> </v>
      </c>
      <c r="DW234" s="87" t="str">
        <f t="shared" ca="1" si="441"/>
        <v xml:space="preserve"> </v>
      </c>
      <c r="DX234" s="87" t="str">
        <f t="shared" ca="1" si="441"/>
        <v xml:space="preserve"> </v>
      </c>
      <c r="DY234" s="87" t="str">
        <f t="shared" ca="1" si="441"/>
        <v xml:space="preserve"> </v>
      </c>
      <c r="DZ234" s="87" t="str">
        <f t="shared" ca="1" si="441"/>
        <v xml:space="preserve"> </v>
      </c>
    </row>
    <row r="235" spans="1:130" s="74" customFormat="1" ht="1.2" customHeight="1" x14ac:dyDescent="0.3">
      <c r="A235" s="96"/>
      <c r="B235" s="96"/>
      <c r="C235" s="96"/>
      <c r="D235" s="97"/>
      <c r="E235" s="97"/>
      <c r="F235" s="97"/>
      <c r="G235" s="98" t="str">
        <f ca="1">IF(AND(G234 = 100%, G236 = 100%), "100%", " ")</f>
        <v xml:space="preserve"> </v>
      </c>
      <c r="H235" s="82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  <c r="DH235" s="87"/>
      <c r="DI235" s="87"/>
      <c r="DJ235" s="87"/>
      <c r="DK235" s="87"/>
      <c r="DL235" s="87"/>
      <c r="DM235" s="87"/>
      <c r="DN235" s="87"/>
      <c r="DO235" s="87"/>
      <c r="DP235" s="87"/>
      <c r="DQ235" s="87"/>
      <c r="DR235" s="87"/>
      <c r="DS235" s="87"/>
      <c r="DT235" s="87"/>
      <c r="DU235" s="87"/>
      <c r="DV235" s="87"/>
      <c r="DW235" s="87"/>
      <c r="DX235" s="87"/>
      <c r="DY235" s="87"/>
      <c r="DZ235" s="87"/>
    </row>
    <row r="236" spans="1:130" x14ac:dyDescent="0.3">
      <c r="A236" s="96" t="str">
        <f ca="1">IF(OFFSET(Actions!B1,114,0)  = "","", OFFSET(Actions!B1,114,0) )</f>
        <v/>
      </c>
      <c r="B236" s="96" t="str">
        <f ca="1">IF(OFFSET(Actions!H$1,114,0) = "","", OFFSET(Actions!H$1,114,0))</f>
        <v/>
      </c>
      <c r="C236" s="96" t="str">
        <f ca="1">IF(OFFSET(Actions!C1,114,0)  = "","", OFFSET(Actions!C1,114,0) )</f>
        <v/>
      </c>
      <c r="D236" s="97" t="str">
        <f ca="1">IF(OFFSET(Actions!I$1,114,0) = 0/1/1900,"",IFERROR(DATEVALUE(MID(OFFSET(Actions!I$1,114,0), 5,8 )), OFFSET(Actions!I$1,114,0)))</f>
        <v/>
      </c>
      <c r="E236" s="97" t="str">
        <f ca="1">IF(OFFSET(Actions!J$1,114,0) = 0/1/1900,"",IFERROR(DATEVALUE(MID(OFFSET(Actions!J$1,114,0), 5,8 )), OFFSET(Actions!J$1,114,0)))</f>
        <v/>
      </c>
      <c r="F236" s="97" t="str">
        <f ca="1">IF(OFFSET(Actions!K$1,114,0) = 0/1/1900,"",IFERROR(DATEVALUE(MID(OFFSET(Actions!K$1,114,0), 5,8 )), OFFSET(Actions!K$1,114,0)))</f>
        <v/>
      </c>
      <c r="G236" s="98" t="str">
        <f ca="1">IF(OFFSET(Actions!G1,114,0)  = "","", OFFSET(Actions!G1,114,0) )</f>
        <v/>
      </c>
      <c r="H236" s="82" t="str">
        <f ca="1">IF(OFFSET(Actions!E1,114,0)  = "","", OFFSET(Actions!E1,114,0) )</f>
        <v/>
      </c>
      <c r="I236" s="87" t="str">
        <f t="shared" ref="I236:AN236" ca="1" si="442">IF($C$2=TRUE,IF($F$236="",IF(AND(OR($D$236&lt;=I$8,$D$236&lt;J$8),$E$236&gt;=I$8),$H$236,IF(OR(WEEKDAY(I$8)=1,WEEKDAY(I$8)=7),"WD"," ")),IF(AND(OR($D$236&lt;=I$8,$D$236&lt;J$8),$F$236&gt;=I$8),"C",IF(OR(WEEKDAY(I$8)=1,WEEKDAY(I$8)=7),"WD"," "))),IF(OR(WEEKDAY(I$8)=1,WEEKDAY(I$8)=7),"WD",IF($F$236="",IF(AND(OR($D$236&lt;=I$8,$D$236&lt;J$8),$E$236&gt;=I$8),$H$236," "),IF(AND(OR($D$236&lt;=I$8,$D$236&lt;J$8),$F$236&gt;=I$8),"C"," "))))</f>
        <v xml:space="preserve"> </v>
      </c>
      <c r="J236" s="87" t="str">
        <f t="shared" ca="1" si="442"/>
        <v xml:space="preserve"> </v>
      </c>
      <c r="K236" s="87" t="str">
        <f t="shared" ca="1" si="442"/>
        <v xml:space="preserve"> </v>
      </c>
      <c r="L236" s="87" t="str">
        <f t="shared" si="442"/>
        <v>WD</v>
      </c>
      <c r="M236" s="87" t="str">
        <f t="shared" si="442"/>
        <v>WD</v>
      </c>
      <c r="N236" s="87" t="str">
        <f t="shared" ca="1" si="442"/>
        <v xml:space="preserve"> </v>
      </c>
      <c r="O236" s="87" t="str">
        <f t="shared" ca="1" si="442"/>
        <v xml:space="preserve"> </v>
      </c>
      <c r="P236" s="87" t="str">
        <f t="shared" ca="1" si="442"/>
        <v xml:space="preserve"> </v>
      </c>
      <c r="Q236" s="87" t="str">
        <f t="shared" ca="1" si="442"/>
        <v xml:space="preserve"> </v>
      </c>
      <c r="R236" s="87" t="str">
        <f t="shared" ca="1" si="442"/>
        <v xml:space="preserve"> </v>
      </c>
      <c r="S236" s="87" t="str">
        <f t="shared" si="442"/>
        <v>WD</v>
      </c>
      <c r="T236" s="87" t="str">
        <f t="shared" si="442"/>
        <v>WD</v>
      </c>
      <c r="U236" s="87" t="str">
        <f t="shared" ca="1" si="442"/>
        <v xml:space="preserve"> </v>
      </c>
      <c r="V236" s="87" t="str">
        <f t="shared" ca="1" si="442"/>
        <v xml:space="preserve"> </v>
      </c>
      <c r="W236" s="87" t="str">
        <f t="shared" ca="1" si="442"/>
        <v xml:space="preserve"> </v>
      </c>
      <c r="X236" s="87" t="str">
        <f t="shared" ca="1" si="442"/>
        <v xml:space="preserve"> </v>
      </c>
      <c r="Y236" s="87" t="str">
        <f t="shared" ca="1" si="442"/>
        <v xml:space="preserve"> </v>
      </c>
      <c r="Z236" s="87" t="str">
        <f t="shared" si="442"/>
        <v>WD</v>
      </c>
      <c r="AA236" s="87" t="str">
        <f t="shared" si="442"/>
        <v>WD</v>
      </c>
      <c r="AB236" s="87" t="str">
        <f t="shared" ca="1" si="442"/>
        <v xml:space="preserve"> </v>
      </c>
      <c r="AC236" s="87" t="str">
        <f t="shared" ca="1" si="442"/>
        <v xml:space="preserve"> </v>
      </c>
      <c r="AD236" s="87" t="str">
        <f t="shared" ca="1" si="442"/>
        <v xml:space="preserve"> </v>
      </c>
      <c r="AE236" s="87" t="str">
        <f t="shared" ca="1" si="442"/>
        <v xml:space="preserve"> </v>
      </c>
      <c r="AF236" s="87" t="str">
        <f t="shared" ca="1" si="442"/>
        <v xml:space="preserve"> </v>
      </c>
      <c r="AG236" s="87" t="str">
        <f t="shared" si="442"/>
        <v>WD</v>
      </c>
      <c r="AH236" s="87" t="str">
        <f t="shared" si="442"/>
        <v>WD</v>
      </c>
      <c r="AI236" s="87" t="str">
        <f t="shared" ca="1" si="442"/>
        <v xml:space="preserve"> </v>
      </c>
      <c r="AJ236" s="87" t="str">
        <f t="shared" ca="1" si="442"/>
        <v xml:space="preserve"> </v>
      </c>
      <c r="AK236" s="87" t="str">
        <f t="shared" ca="1" si="442"/>
        <v xml:space="preserve"> </v>
      </c>
      <c r="AL236" s="87" t="str">
        <f t="shared" ca="1" si="442"/>
        <v xml:space="preserve"> </v>
      </c>
      <c r="AM236" s="87" t="str">
        <f t="shared" ca="1" si="442"/>
        <v xml:space="preserve"> </v>
      </c>
      <c r="AN236" s="87" t="str">
        <f t="shared" si="442"/>
        <v>WD</v>
      </c>
      <c r="AO236" s="87" t="str">
        <f t="shared" ref="AO236:BT236" si="443">IF($C$2=TRUE,IF($F$236="",IF(AND(OR($D$236&lt;=AO$8,$D$236&lt;AP$8),$E$236&gt;=AO$8),$H$236,IF(OR(WEEKDAY(AO$8)=1,WEEKDAY(AO$8)=7),"WD"," ")),IF(AND(OR($D$236&lt;=AO$8,$D$236&lt;AP$8),$F$236&gt;=AO$8),"C",IF(OR(WEEKDAY(AO$8)=1,WEEKDAY(AO$8)=7),"WD"," "))),IF(OR(WEEKDAY(AO$8)=1,WEEKDAY(AO$8)=7),"WD",IF($F$236="",IF(AND(OR($D$236&lt;=AO$8,$D$236&lt;AP$8),$E$236&gt;=AO$8),$H$236," "),IF(AND(OR($D$236&lt;=AO$8,$D$236&lt;AP$8),$F$236&gt;=AO$8),"C"," "))))</f>
        <v>WD</v>
      </c>
      <c r="AP236" s="87" t="str">
        <f t="shared" ca="1" si="443"/>
        <v xml:space="preserve"> </v>
      </c>
      <c r="AQ236" s="87" t="str">
        <f t="shared" ca="1" si="443"/>
        <v xml:space="preserve"> </v>
      </c>
      <c r="AR236" s="87" t="str">
        <f t="shared" ca="1" si="443"/>
        <v xml:space="preserve"> </v>
      </c>
      <c r="AS236" s="87" t="str">
        <f t="shared" ca="1" si="443"/>
        <v xml:space="preserve"> </v>
      </c>
      <c r="AT236" s="87" t="str">
        <f t="shared" ca="1" si="443"/>
        <v xml:space="preserve"> </v>
      </c>
      <c r="AU236" s="87" t="str">
        <f t="shared" si="443"/>
        <v>WD</v>
      </c>
      <c r="AV236" s="87" t="str">
        <f t="shared" si="443"/>
        <v>WD</v>
      </c>
      <c r="AW236" s="87" t="str">
        <f t="shared" ca="1" si="443"/>
        <v xml:space="preserve"> </v>
      </c>
      <c r="AX236" s="87" t="str">
        <f t="shared" ca="1" si="443"/>
        <v xml:space="preserve"> </v>
      </c>
      <c r="AY236" s="87" t="str">
        <f t="shared" ca="1" si="443"/>
        <v xml:space="preserve"> </v>
      </c>
      <c r="AZ236" s="87" t="str">
        <f t="shared" ca="1" si="443"/>
        <v xml:space="preserve"> </v>
      </c>
      <c r="BA236" s="87" t="str">
        <f t="shared" ca="1" si="443"/>
        <v xml:space="preserve"> </v>
      </c>
      <c r="BB236" s="87" t="str">
        <f t="shared" si="443"/>
        <v>WD</v>
      </c>
      <c r="BC236" s="87" t="str">
        <f t="shared" si="443"/>
        <v>WD</v>
      </c>
      <c r="BD236" s="87" t="str">
        <f t="shared" ca="1" si="443"/>
        <v xml:space="preserve"> </v>
      </c>
      <c r="BE236" s="87" t="str">
        <f t="shared" ca="1" si="443"/>
        <v xml:space="preserve"> </v>
      </c>
      <c r="BF236" s="87" t="str">
        <f t="shared" ca="1" si="443"/>
        <v xml:space="preserve"> </v>
      </c>
      <c r="BG236" s="87" t="str">
        <f t="shared" ca="1" si="443"/>
        <v xml:space="preserve"> </v>
      </c>
      <c r="BH236" s="87" t="str">
        <f t="shared" ca="1" si="443"/>
        <v xml:space="preserve"> </v>
      </c>
      <c r="BI236" s="87" t="str">
        <f t="shared" si="443"/>
        <v>WD</v>
      </c>
      <c r="BJ236" s="87" t="str">
        <f t="shared" si="443"/>
        <v>WD</v>
      </c>
      <c r="BK236" s="87" t="str">
        <f t="shared" ca="1" si="443"/>
        <v xml:space="preserve"> </v>
      </c>
      <c r="BL236" s="87" t="str">
        <f t="shared" ca="1" si="443"/>
        <v xml:space="preserve"> </v>
      </c>
      <c r="BM236" s="87" t="str">
        <f t="shared" ca="1" si="443"/>
        <v xml:space="preserve"> </v>
      </c>
      <c r="BN236" s="87" t="str">
        <f t="shared" ca="1" si="443"/>
        <v xml:space="preserve"> </v>
      </c>
      <c r="BO236" s="87" t="str">
        <f t="shared" ca="1" si="443"/>
        <v xml:space="preserve"> </v>
      </c>
      <c r="BP236" s="87" t="str">
        <f t="shared" si="443"/>
        <v>WD</v>
      </c>
      <c r="BQ236" s="87" t="str">
        <f t="shared" si="443"/>
        <v>WD</v>
      </c>
      <c r="BR236" s="87" t="str">
        <f t="shared" ca="1" si="443"/>
        <v xml:space="preserve"> </v>
      </c>
      <c r="BS236" s="87" t="str">
        <f t="shared" ca="1" si="443"/>
        <v xml:space="preserve"> </v>
      </c>
      <c r="BT236" s="87" t="str">
        <f t="shared" ca="1" si="443"/>
        <v xml:space="preserve"> </v>
      </c>
      <c r="BU236" s="87" t="str">
        <f t="shared" ref="BU236:CZ236" ca="1" si="444">IF($C$2=TRUE,IF($F$236="",IF(AND(OR($D$236&lt;=BU$8,$D$236&lt;BV$8),$E$236&gt;=BU$8),$H$236,IF(OR(WEEKDAY(BU$8)=1,WEEKDAY(BU$8)=7),"WD"," ")),IF(AND(OR($D$236&lt;=BU$8,$D$236&lt;BV$8),$F$236&gt;=BU$8),"C",IF(OR(WEEKDAY(BU$8)=1,WEEKDAY(BU$8)=7),"WD"," "))),IF(OR(WEEKDAY(BU$8)=1,WEEKDAY(BU$8)=7),"WD",IF($F$236="",IF(AND(OR($D$236&lt;=BU$8,$D$236&lt;BV$8),$E$236&gt;=BU$8),$H$236," "),IF(AND(OR($D$236&lt;=BU$8,$D$236&lt;BV$8),$F$236&gt;=BU$8),"C"," "))))</f>
        <v xml:space="preserve"> </v>
      </c>
      <c r="BV236" s="87" t="str">
        <f t="shared" ca="1" si="444"/>
        <v xml:space="preserve"> </v>
      </c>
      <c r="BW236" s="87" t="str">
        <f t="shared" si="444"/>
        <v>WD</v>
      </c>
      <c r="BX236" s="87" t="str">
        <f t="shared" si="444"/>
        <v>WD</v>
      </c>
      <c r="BY236" s="87" t="str">
        <f t="shared" ca="1" si="444"/>
        <v xml:space="preserve"> </v>
      </c>
      <c r="BZ236" s="87" t="str">
        <f t="shared" ca="1" si="444"/>
        <v xml:space="preserve"> </v>
      </c>
      <c r="CA236" s="87" t="str">
        <f t="shared" ca="1" si="444"/>
        <v xml:space="preserve"> </v>
      </c>
      <c r="CB236" s="87" t="str">
        <f t="shared" ca="1" si="444"/>
        <v xml:space="preserve"> </v>
      </c>
      <c r="CC236" s="87" t="str">
        <f t="shared" ca="1" si="444"/>
        <v xml:space="preserve"> </v>
      </c>
      <c r="CD236" s="87" t="str">
        <f t="shared" si="444"/>
        <v>WD</v>
      </c>
      <c r="CE236" s="87" t="str">
        <f t="shared" si="444"/>
        <v>WD</v>
      </c>
      <c r="CF236" s="87" t="str">
        <f t="shared" ca="1" si="444"/>
        <v xml:space="preserve"> </v>
      </c>
      <c r="CG236" s="87" t="str">
        <f t="shared" ca="1" si="444"/>
        <v xml:space="preserve"> </v>
      </c>
      <c r="CH236" s="87" t="str">
        <f t="shared" ca="1" si="444"/>
        <v xml:space="preserve"> </v>
      </c>
      <c r="CI236" s="87" t="str">
        <f t="shared" ca="1" si="444"/>
        <v xml:space="preserve"> </v>
      </c>
      <c r="CJ236" s="87" t="str">
        <f t="shared" ca="1" si="444"/>
        <v xml:space="preserve"> </v>
      </c>
      <c r="CK236" s="87" t="str">
        <f t="shared" si="444"/>
        <v>WD</v>
      </c>
      <c r="CL236" s="87" t="str">
        <f t="shared" si="444"/>
        <v>WD</v>
      </c>
      <c r="CM236" s="87" t="str">
        <f t="shared" ca="1" si="444"/>
        <v xml:space="preserve"> </v>
      </c>
      <c r="CN236" s="87" t="str">
        <f t="shared" ca="1" si="444"/>
        <v xml:space="preserve"> </v>
      </c>
      <c r="CO236" s="87" t="str">
        <f t="shared" ca="1" si="444"/>
        <v xml:space="preserve"> </v>
      </c>
      <c r="CP236" s="87" t="str">
        <f t="shared" ca="1" si="444"/>
        <v xml:space="preserve"> </v>
      </c>
      <c r="CQ236" s="87" t="str">
        <f t="shared" ca="1" si="444"/>
        <v xml:space="preserve"> </v>
      </c>
      <c r="CR236" s="87" t="str">
        <f t="shared" si="444"/>
        <v>WD</v>
      </c>
      <c r="CS236" s="87" t="str">
        <f t="shared" si="444"/>
        <v>WD</v>
      </c>
      <c r="CT236" s="87" t="str">
        <f t="shared" ca="1" si="444"/>
        <v xml:space="preserve"> </v>
      </c>
      <c r="CU236" s="87" t="str">
        <f t="shared" ca="1" si="444"/>
        <v xml:space="preserve"> </v>
      </c>
      <c r="CV236" s="87" t="str">
        <f t="shared" ca="1" si="444"/>
        <v xml:space="preserve"> </v>
      </c>
      <c r="CW236" s="87" t="str">
        <f t="shared" ca="1" si="444"/>
        <v xml:space="preserve"> </v>
      </c>
      <c r="CX236" s="87" t="str">
        <f t="shared" ca="1" si="444"/>
        <v xml:space="preserve"> </v>
      </c>
      <c r="CY236" s="87" t="str">
        <f t="shared" si="444"/>
        <v>WD</v>
      </c>
      <c r="CZ236" s="87" t="str">
        <f t="shared" si="444"/>
        <v>WD</v>
      </c>
      <c r="DA236" s="87" t="str">
        <f t="shared" ref="DA236:DZ236" ca="1" si="445">IF($C$2=TRUE,IF($F$236="",IF(AND(OR($D$236&lt;=DA$8,$D$236&lt;DB$8),$E$236&gt;=DA$8),$H$236,IF(OR(WEEKDAY(DA$8)=1,WEEKDAY(DA$8)=7),"WD"," ")),IF(AND(OR($D$236&lt;=DA$8,$D$236&lt;DB$8),$F$236&gt;=DA$8),"C",IF(OR(WEEKDAY(DA$8)=1,WEEKDAY(DA$8)=7),"WD"," "))),IF(OR(WEEKDAY(DA$8)=1,WEEKDAY(DA$8)=7),"WD",IF($F$236="",IF(AND(OR($D$236&lt;=DA$8,$D$236&lt;DB$8),$E$236&gt;=DA$8),$H$236," "),IF(AND(OR($D$236&lt;=DA$8,$D$236&lt;DB$8),$F$236&gt;=DA$8),"C"," "))))</f>
        <v xml:space="preserve"> </v>
      </c>
      <c r="DB236" s="87" t="str">
        <f t="shared" ca="1" si="445"/>
        <v xml:space="preserve"> </v>
      </c>
      <c r="DC236" s="87" t="str">
        <f t="shared" ca="1" si="445"/>
        <v xml:space="preserve"> </v>
      </c>
      <c r="DD236" s="87" t="str">
        <f t="shared" ca="1" si="445"/>
        <v xml:space="preserve"> </v>
      </c>
      <c r="DE236" s="87" t="str">
        <f t="shared" ca="1" si="445"/>
        <v xml:space="preserve"> </v>
      </c>
      <c r="DF236" s="87" t="str">
        <f t="shared" si="445"/>
        <v>WD</v>
      </c>
      <c r="DG236" s="87" t="str">
        <f t="shared" si="445"/>
        <v>WD</v>
      </c>
      <c r="DH236" s="87" t="str">
        <f t="shared" ca="1" si="445"/>
        <v xml:space="preserve"> </v>
      </c>
      <c r="DI236" s="87" t="str">
        <f t="shared" ca="1" si="445"/>
        <v xml:space="preserve"> </v>
      </c>
      <c r="DJ236" s="87" t="str">
        <f t="shared" ca="1" si="445"/>
        <v xml:space="preserve"> </v>
      </c>
      <c r="DK236" s="87" t="str">
        <f t="shared" ca="1" si="445"/>
        <v xml:space="preserve"> </v>
      </c>
      <c r="DL236" s="87" t="str">
        <f t="shared" ca="1" si="445"/>
        <v xml:space="preserve"> </v>
      </c>
      <c r="DM236" s="87" t="str">
        <f t="shared" si="445"/>
        <v>WD</v>
      </c>
      <c r="DN236" s="87" t="str">
        <f t="shared" si="445"/>
        <v>WD</v>
      </c>
      <c r="DO236" s="87" t="str">
        <f t="shared" ca="1" si="445"/>
        <v xml:space="preserve"> </v>
      </c>
      <c r="DP236" s="87" t="str">
        <f t="shared" ca="1" si="445"/>
        <v xml:space="preserve"> </v>
      </c>
      <c r="DQ236" s="87" t="str">
        <f t="shared" ca="1" si="445"/>
        <v xml:space="preserve"> </v>
      </c>
      <c r="DR236" s="87" t="str">
        <f t="shared" ca="1" si="445"/>
        <v xml:space="preserve"> </v>
      </c>
      <c r="DS236" s="87" t="str">
        <f t="shared" ca="1" si="445"/>
        <v xml:space="preserve"> </v>
      </c>
      <c r="DT236" s="87" t="str">
        <f t="shared" si="445"/>
        <v>WD</v>
      </c>
      <c r="DU236" s="87" t="str">
        <f t="shared" si="445"/>
        <v>WD</v>
      </c>
      <c r="DV236" s="87" t="str">
        <f t="shared" ca="1" si="445"/>
        <v xml:space="preserve"> </v>
      </c>
      <c r="DW236" s="87" t="str">
        <f t="shared" ca="1" si="445"/>
        <v xml:space="preserve"> </v>
      </c>
      <c r="DX236" s="87" t="str">
        <f t="shared" ca="1" si="445"/>
        <v xml:space="preserve"> </v>
      </c>
      <c r="DY236" s="87" t="str">
        <f t="shared" ca="1" si="445"/>
        <v xml:space="preserve"> </v>
      </c>
      <c r="DZ236" s="87" t="str">
        <f t="shared" ca="1" si="445"/>
        <v xml:space="preserve"> </v>
      </c>
    </row>
    <row r="237" spans="1:130" s="74" customFormat="1" ht="1.2" customHeight="1" x14ac:dyDescent="0.3">
      <c r="A237" s="96"/>
      <c r="B237" s="96"/>
      <c r="C237" s="96"/>
      <c r="D237" s="97"/>
      <c r="E237" s="97"/>
      <c r="F237" s="97"/>
      <c r="G237" s="98" t="str">
        <f ca="1">IF(AND(G236 = 100%, G238 = 100%), "100%", " ")</f>
        <v xml:space="preserve"> </v>
      </c>
      <c r="H237" s="82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  <c r="DH237" s="87"/>
      <c r="DI237" s="87"/>
      <c r="DJ237" s="87"/>
      <c r="DK237" s="87"/>
      <c r="DL237" s="87"/>
      <c r="DM237" s="87"/>
      <c r="DN237" s="87"/>
      <c r="DO237" s="87"/>
      <c r="DP237" s="87"/>
      <c r="DQ237" s="87"/>
      <c r="DR237" s="87"/>
      <c r="DS237" s="87"/>
      <c r="DT237" s="87"/>
      <c r="DU237" s="87"/>
      <c r="DV237" s="87"/>
      <c r="DW237" s="87"/>
      <c r="DX237" s="87"/>
      <c r="DY237" s="87"/>
      <c r="DZ237" s="87"/>
    </row>
    <row r="238" spans="1:130" x14ac:dyDescent="0.3">
      <c r="A238" s="96" t="str">
        <f ca="1">IF(OFFSET(Actions!B1,115,0)  = "","", OFFSET(Actions!B1,115,0) )</f>
        <v/>
      </c>
      <c r="B238" s="96" t="str">
        <f ca="1">IF(OFFSET(Actions!H$1,115,0) = "","", OFFSET(Actions!H$1,115,0))</f>
        <v/>
      </c>
      <c r="C238" s="96" t="str">
        <f ca="1">IF(OFFSET(Actions!C1,115,0)  = "","", OFFSET(Actions!C1,115,0) )</f>
        <v/>
      </c>
      <c r="D238" s="97" t="str">
        <f ca="1">IF(OFFSET(Actions!I$1,115,0) = 0/1/1900,"",IFERROR(DATEVALUE(MID(OFFSET(Actions!I$1,115,0), 5,8 )), OFFSET(Actions!I$1,115,0)))</f>
        <v/>
      </c>
      <c r="E238" s="97" t="str">
        <f ca="1">IF(OFFSET(Actions!J$1,115,0) = 0/1/1900,"",IFERROR(DATEVALUE(MID(OFFSET(Actions!J$1,115,0), 5,8 )), OFFSET(Actions!J$1,115,0)))</f>
        <v/>
      </c>
      <c r="F238" s="97" t="str">
        <f ca="1">IF(OFFSET(Actions!K$1,115,0) = 0/1/1900,"",IFERROR(DATEVALUE(MID(OFFSET(Actions!K$1,115,0), 5,8 )), OFFSET(Actions!K$1,115,0)))</f>
        <v/>
      </c>
      <c r="G238" s="98" t="str">
        <f ca="1">IF(OFFSET(Actions!G1,115,0)  = "","", OFFSET(Actions!G1,115,0) )</f>
        <v/>
      </c>
      <c r="H238" s="82" t="str">
        <f ca="1">IF(OFFSET(Actions!E1,115,0)  = "","", OFFSET(Actions!E1,115,0) )</f>
        <v/>
      </c>
      <c r="I238" s="87" t="str">
        <f t="shared" ref="I238:AN238" ca="1" si="446">IF($C$2=TRUE,IF($F$238="",IF(AND(OR($D$238&lt;=I$8,$D$238&lt;J$8),$E$238&gt;=I$8),$H$238,IF(OR(WEEKDAY(I$8)=1,WEEKDAY(I$8)=7),"WD"," ")),IF(AND(OR($D$238&lt;=I$8,$D$238&lt;J$8),$F$238&gt;=I$8),"C",IF(OR(WEEKDAY(I$8)=1,WEEKDAY(I$8)=7),"WD"," "))),IF(OR(WEEKDAY(I$8)=1,WEEKDAY(I$8)=7),"WD",IF($F$238="",IF(AND(OR($D$238&lt;=I$8,$D$238&lt;J$8),$E$238&gt;=I$8),$H$238," "),IF(AND(OR($D$238&lt;=I$8,$D$238&lt;J$8),$F$238&gt;=I$8),"C"," "))))</f>
        <v xml:space="preserve"> </v>
      </c>
      <c r="J238" s="87" t="str">
        <f t="shared" ca="1" si="446"/>
        <v xml:space="preserve"> </v>
      </c>
      <c r="K238" s="87" t="str">
        <f t="shared" ca="1" si="446"/>
        <v xml:space="preserve"> </v>
      </c>
      <c r="L238" s="87" t="str">
        <f t="shared" si="446"/>
        <v>WD</v>
      </c>
      <c r="M238" s="87" t="str">
        <f t="shared" si="446"/>
        <v>WD</v>
      </c>
      <c r="N238" s="87" t="str">
        <f t="shared" ca="1" si="446"/>
        <v xml:space="preserve"> </v>
      </c>
      <c r="O238" s="87" t="str">
        <f t="shared" ca="1" si="446"/>
        <v xml:space="preserve"> </v>
      </c>
      <c r="P238" s="87" t="str">
        <f t="shared" ca="1" si="446"/>
        <v xml:space="preserve"> </v>
      </c>
      <c r="Q238" s="87" t="str">
        <f t="shared" ca="1" si="446"/>
        <v xml:space="preserve"> </v>
      </c>
      <c r="R238" s="87" t="str">
        <f t="shared" ca="1" si="446"/>
        <v xml:space="preserve"> </v>
      </c>
      <c r="S238" s="87" t="str">
        <f t="shared" si="446"/>
        <v>WD</v>
      </c>
      <c r="T238" s="87" t="str">
        <f t="shared" si="446"/>
        <v>WD</v>
      </c>
      <c r="U238" s="87" t="str">
        <f t="shared" ca="1" si="446"/>
        <v xml:space="preserve"> </v>
      </c>
      <c r="V238" s="87" t="str">
        <f t="shared" ca="1" si="446"/>
        <v xml:space="preserve"> </v>
      </c>
      <c r="W238" s="87" t="str">
        <f t="shared" ca="1" si="446"/>
        <v xml:space="preserve"> </v>
      </c>
      <c r="X238" s="87" t="str">
        <f t="shared" ca="1" si="446"/>
        <v xml:space="preserve"> </v>
      </c>
      <c r="Y238" s="87" t="str">
        <f t="shared" ca="1" si="446"/>
        <v xml:space="preserve"> </v>
      </c>
      <c r="Z238" s="87" t="str">
        <f t="shared" si="446"/>
        <v>WD</v>
      </c>
      <c r="AA238" s="87" t="str">
        <f t="shared" si="446"/>
        <v>WD</v>
      </c>
      <c r="AB238" s="87" t="str">
        <f t="shared" ca="1" si="446"/>
        <v xml:space="preserve"> </v>
      </c>
      <c r="AC238" s="87" t="str">
        <f t="shared" ca="1" si="446"/>
        <v xml:space="preserve"> </v>
      </c>
      <c r="AD238" s="87" t="str">
        <f t="shared" ca="1" si="446"/>
        <v xml:space="preserve"> </v>
      </c>
      <c r="AE238" s="87" t="str">
        <f t="shared" ca="1" si="446"/>
        <v xml:space="preserve"> </v>
      </c>
      <c r="AF238" s="87" t="str">
        <f t="shared" ca="1" si="446"/>
        <v xml:space="preserve"> </v>
      </c>
      <c r="AG238" s="87" t="str">
        <f t="shared" si="446"/>
        <v>WD</v>
      </c>
      <c r="AH238" s="87" t="str">
        <f t="shared" si="446"/>
        <v>WD</v>
      </c>
      <c r="AI238" s="87" t="str">
        <f t="shared" ca="1" si="446"/>
        <v xml:space="preserve"> </v>
      </c>
      <c r="AJ238" s="87" t="str">
        <f t="shared" ca="1" si="446"/>
        <v xml:space="preserve"> </v>
      </c>
      <c r="AK238" s="87" t="str">
        <f t="shared" ca="1" si="446"/>
        <v xml:space="preserve"> </v>
      </c>
      <c r="AL238" s="87" t="str">
        <f t="shared" ca="1" si="446"/>
        <v xml:space="preserve"> </v>
      </c>
      <c r="AM238" s="87" t="str">
        <f t="shared" ca="1" si="446"/>
        <v xml:space="preserve"> </v>
      </c>
      <c r="AN238" s="87" t="str">
        <f t="shared" si="446"/>
        <v>WD</v>
      </c>
      <c r="AO238" s="87" t="str">
        <f t="shared" ref="AO238:BT238" si="447">IF($C$2=TRUE,IF($F$238="",IF(AND(OR($D$238&lt;=AO$8,$D$238&lt;AP$8),$E$238&gt;=AO$8),$H$238,IF(OR(WEEKDAY(AO$8)=1,WEEKDAY(AO$8)=7),"WD"," ")),IF(AND(OR($D$238&lt;=AO$8,$D$238&lt;AP$8),$F$238&gt;=AO$8),"C",IF(OR(WEEKDAY(AO$8)=1,WEEKDAY(AO$8)=7),"WD"," "))),IF(OR(WEEKDAY(AO$8)=1,WEEKDAY(AO$8)=7),"WD",IF($F$238="",IF(AND(OR($D$238&lt;=AO$8,$D$238&lt;AP$8),$E$238&gt;=AO$8),$H$238," "),IF(AND(OR($D$238&lt;=AO$8,$D$238&lt;AP$8),$F$238&gt;=AO$8),"C"," "))))</f>
        <v>WD</v>
      </c>
      <c r="AP238" s="87" t="str">
        <f t="shared" ca="1" si="447"/>
        <v xml:space="preserve"> </v>
      </c>
      <c r="AQ238" s="87" t="str">
        <f t="shared" ca="1" si="447"/>
        <v xml:space="preserve"> </v>
      </c>
      <c r="AR238" s="87" t="str">
        <f t="shared" ca="1" si="447"/>
        <v xml:space="preserve"> </v>
      </c>
      <c r="AS238" s="87" t="str">
        <f t="shared" ca="1" si="447"/>
        <v xml:space="preserve"> </v>
      </c>
      <c r="AT238" s="87" t="str">
        <f t="shared" ca="1" si="447"/>
        <v xml:space="preserve"> </v>
      </c>
      <c r="AU238" s="87" t="str">
        <f t="shared" si="447"/>
        <v>WD</v>
      </c>
      <c r="AV238" s="87" t="str">
        <f t="shared" si="447"/>
        <v>WD</v>
      </c>
      <c r="AW238" s="87" t="str">
        <f t="shared" ca="1" si="447"/>
        <v xml:space="preserve"> </v>
      </c>
      <c r="AX238" s="87" t="str">
        <f t="shared" ca="1" si="447"/>
        <v xml:space="preserve"> </v>
      </c>
      <c r="AY238" s="87" t="str">
        <f t="shared" ca="1" si="447"/>
        <v xml:space="preserve"> </v>
      </c>
      <c r="AZ238" s="87" t="str">
        <f t="shared" ca="1" si="447"/>
        <v xml:space="preserve"> </v>
      </c>
      <c r="BA238" s="87" t="str">
        <f t="shared" ca="1" si="447"/>
        <v xml:space="preserve"> </v>
      </c>
      <c r="BB238" s="87" t="str">
        <f t="shared" si="447"/>
        <v>WD</v>
      </c>
      <c r="BC238" s="87" t="str">
        <f t="shared" si="447"/>
        <v>WD</v>
      </c>
      <c r="BD238" s="87" t="str">
        <f t="shared" ca="1" si="447"/>
        <v xml:space="preserve"> </v>
      </c>
      <c r="BE238" s="87" t="str">
        <f t="shared" ca="1" si="447"/>
        <v xml:space="preserve"> </v>
      </c>
      <c r="BF238" s="87" t="str">
        <f t="shared" ca="1" si="447"/>
        <v xml:space="preserve"> </v>
      </c>
      <c r="BG238" s="87" t="str">
        <f t="shared" ca="1" si="447"/>
        <v xml:space="preserve"> </v>
      </c>
      <c r="BH238" s="87" t="str">
        <f t="shared" ca="1" si="447"/>
        <v xml:space="preserve"> </v>
      </c>
      <c r="BI238" s="87" t="str">
        <f t="shared" si="447"/>
        <v>WD</v>
      </c>
      <c r="BJ238" s="87" t="str">
        <f t="shared" si="447"/>
        <v>WD</v>
      </c>
      <c r="BK238" s="87" t="str">
        <f t="shared" ca="1" si="447"/>
        <v xml:space="preserve"> </v>
      </c>
      <c r="BL238" s="87" t="str">
        <f t="shared" ca="1" si="447"/>
        <v xml:space="preserve"> </v>
      </c>
      <c r="BM238" s="87" t="str">
        <f t="shared" ca="1" si="447"/>
        <v xml:space="preserve"> </v>
      </c>
      <c r="BN238" s="87" t="str">
        <f t="shared" ca="1" si="447"/>
        <v xml:space="preserve"> </v>
      </c>
      <c r="BO238" s="87" t="str">
        <f t="shared" ca="1" si="447"/>
        <v xml:space="preserve"> </v>
      </c>
      <c r="BP238" s="87" t="str">
        <f t="shared" si="447"/>
        <v>WD</v>
      </c>
      <c r="BQ238" s="87" t="str">
        <f t="shared" si="447"/>
        <v>WD</v>
      </c>
      <c r="BR238" s="87" t="str">
        <f t="shared" ca="1" si="447"/>
        <v xml:space="preserve"> </v>
      </c>
      <c r="BS238" s="87" t="str">
        <f t="shared" ca="1" si="447"/>
        <v xml:space="preserve"> </v>
      </c>
      <c r="BT238" s="87" t="str">
        <f t="shared" ca="1" si="447"/>
        <v xml:space="preserve"> </v>
      </c>
      <c r="BU238" s="87" t="str">
        <f t="shared" ref="BU238:CZ238" ca="1" si="448">IF($C$2=TRUE,IF($F$238="",IF(AND(OR($D$238&lt;=BU$8,$D$238&lt;BV$8),$E$238&gt;=BU$8),$H$238,IF(OR(WEEKDAY(BU$8)=1,WEEKDAY(BU$8)=7),"WD"," ")),IF(AND(OR($D$238&lt;=BU$8,$D$238&lt;BV$8),$F$238&gt;=BU$8),"C",IF(OR(WEEKDAY(BU$8)=1,WEEKDAY(BU$8)=7),"WD"," "))),IF(OR(WEEKDAY(BU$8)=1,WEEKDAY(BU$8)=7),"WD",IF($F$238="",IF(AND(OR($D$238&lt;=BU$8,$D$238&lt;BV$8),$E$238&gt;=BU$8),$H$238," "),IF(AND(OR($D$238&lt;=BU$8,$D$238&lt;BV$8),$F$238&gt;=BU$8),"C"," "))))</f>
        <v xml:space="preserve"> </v>
      </c>
      <c r="BV238" s="87" t="str">
        <f t="shared" ca="1" si="448"/>
        <v xml:space="preserve"> </v>
      </c>
      <c r="BW238" s="87" t="str">
        <f t="shared" si="448"/>
        <v>WD</v>
      </c>
      <c r="BX238" s="87" t="str">
        <f t="shared" si="448"/>
        <v>WD</v>
      </c>
      <c r="BY238" s="87" t="str">
        <f t="shared" ca="1" si="448"/>
        <v xml:space="preserve"> </v>
      </c>
      <c r="BZ238" s="87" t="str">
        <f t="shared" ca="1" si="448"/>
        <v xml:space="preserve"> </v>
      </c>
      <c r="CA238" s="87" t="str">
        <f t="shared" ca="1" si="448"/>
        <v xml:space="preserve"> </v>
      </c>
      <c r="CB238" s="87" t="str">
        <f t="shared" ca="1" si="448"/>
        <v xml:space="preserve"> </v>
      </c>
      <c r="CC238" s="87" t="str">
        <f t="shared" ca="1" si="448"/>
        <v xml:space="preserve"> </v>
      </c>
      <c r="CD238" s="87" t="str">
        <f t="shared" si="448"/>
        <v>WD</v>
      </c>
      <c r="CE238" s="87" t="str">
        <f t="shared" si="448"/>
        <v>WD</v>
      </c>
      <c r="CF238" s="87" t="str">
        <f t="shared" ca="1" si="448"/>
        <v xml:space="preserve"> </v>
      </c>
      <c r="CG238" s="87" t="str">
        <f t="shared" ca="1" si="448"/>
        <v xml:space="preserve"> </v>
      </c>
      <c r="CH238" s="87" t="str">
        <f t="shared" ca="1" si="448"/>
        <v xml:space="preserve"> </v>
      </c>
      <c r="CI238" s="87" t="str">
        <f t="shared" ca="1" si="448"/>
        <v xml:space="preserve"> </v>
      </c>
      <c r="CJ238" s="87" t="str">
        <f t="shared" ca="1" si="448"/>
        <v xml:space="preserve"> </v>
      </c>
      <c r="CK238" s="87" t="str">
        <f t="shared" si="448"/>
        <v>WD</v>
      </c>
      <c r="CL238" s="87" t="str">
        <f t="shared" si="448"/>
        <v>WD</v>
      </c>
      <c r="CM238" s="87" t="str">
        <f t="shared" ca="1" si="448"/>
        <v xml:space="preserve"> </v>
      </c>
      <c r="CN238" s="87" t="str">
        <f t="shared" ca="1" si="448"/>
        <v xml:space="preserve"> </v>
      </c>
      <c r="CO238" s="87" t="str">
        <f t="shared" ca="1" si="448"/>
        <v xml:space="preserve"> </v>
      </c>
      <c r="CP238" s="87" t="str">
        <f t="shared" ca="1" si="448"/>
        <v xml:space="preserve"> </v>
      </c>
      <c r="CQ238" s="87" t="str">
        <f t="shared" ca="1" si="448"/>
        <v xml:space="preserve"> </v>
      </c>
      <c r="CR238" s="87" t="str">
        <f t="shared" si="448"/>
        <v>WD</v>
      </c>
      <c r="CS238" s="87" t="str">
        <f t="shared" si="448"/>
        <v>WD</v>
      </c>
      <c r="CT238" s="87" t="str">
        <f t="shared" ca="1" si="448"/>
        <v xml:space="preserve"> </v>
      </c>
      <c r="CU238" s="87" t="str">
        <f t="shared" ca="1" si="448"/>
        <v xml:space="preserve"> </v>
      </c>
      <c r="CV238" s="87" t="str">
        <f t="shared" ca="1" si="448"/>
        <v xml:space="preserve"> </v>
      </c>
      <c r="CW238" s="87" t="str">
        <f t="shared" ca="1" si="448"/>
        <v xml:space="preserve"> </v>
      </c>
      <c r="CX238" s="87" t="str">
        <f t="shared" ca="1" si="448"/>
        <v xml:space="preserve"> </v>
      </c>
      <c r="CY238" s="87" t="str">
        <f t="shared" si="448"/>
        <v>WD</v>
      </c>
      <c r="CZ238" s="87" t="str">
        <f t="shared" si="448"/>
        <v>WD</v>
      </c>
      <c r="DA238" s="87" t="str">
        <f t="shared" ref="DA238:DZ238" ca="1" si="449">IF($C$2=TRUE,IF($F$238="",IF(AND(OR($D$238&lt;=DA$8,$D$238&lt;DB$8),$E$238&gt;=DA$8),$H$238,IF(OR(WEEKDAY(DA$8)=1,WEEKDAY(DA$8)=7),"WD"," ")),IF(AND(OR($D$238&lt;=DA$8,$D$238&lt;DB$8),$F$238&gt;=DA$8),"C",IF(OR(WEEKDAY(DA$8)=1,WEEKDAY(DA$8)=7),"WD"," "))),IF(OR(WEEKDAY(DA$8)=1,WEEKDAY(DA$8)=7),"WD",IF($F$238="",IF(AND(OR($D$238&lt;=DA$8,$D$238&lt;DB$8),$E$238&gt;=DA$8),$H$238," "),IF(AND(OR($D$238&lt;=DA$8,$D$238&lt;DB$8),$F$238&gt;=DA$8),"C"," "))))</f>
        <v xml:space="preserve"> </v>
      </c>
      <c r="DB238" s="87" t="str">
        <f t="shared" ca="1" si="449"/>
        <v xml:space="preserve"> </v>
      </c>
      <c r="DC238" s="87" t="str">
        <f t="shared" ca="1" si="449"/>
        <v xml:space="preserve"> </v>
      </c>
      <c r="DD238" s="87" t="str">
        <f t="shared" ca="1" si="449"/>
        <v xml:space="preserve"> </v>
      </c>
      <c r="DE238" s="87" t="str">
        <f t="shared" ca="1" si="449"/>
        <v xml:space="preserve"> </v>
      </c>
      <c r="DF238" s="87" t="str">
        <f t="shared" si="449"/>
        <v>WD</v>
      </c>
      <c r="DG238" s="87" t="str">
        <f t="shared" si="449"/>
        <v>WD</v>
      </c>
      <c r="DH238" s="87" t="str">
        <f t="shared" ca="1" si="449"/>
        <v xml:space="preserve"> </v>
      </c>
      <c r="DI238" s="87" t="str">
        <f t="shared" ca="1" si="449"/>
        <v xml:space="preserve"> </v>
      </c>
      <c r="DJ238" s="87" t="str">
        <f t="shared" ca="1" si="449"/>
        <v xml:space="preserve"> </v>
      </c>
      <c r="DK238" s="87" t="str">
        <f t="shared" ca="1" si="449"/>
        <v xml:space="preserve"> </v>
      </c>
      <c r="DL238" s="87" t="str">
        <f t="shared" ca="1" si="449"/>
        <v xml:space="preserve"> </v>
      </c>
      <c r="DM238" s="87" t="str">
        <f t="shared" si="449"/>
        <v>WD</v>
      </c>
      <c r="DN238" s="87" t="str">
        <f t="shared" si="449"/>
        <v>WD</v>
      </c>
      <c r="DO238" s="87" t="str">
        <f t="shared" ca="1" si="449"/>
        <v xml:space="preserve"> </v>
      </c>
      <c r="DP238" s="87" t="str">
        <f t="shared" ca="1" si="449"/>
        <v xml:space="preserve"> </v>
      </c>
      <c r="DQ238" s="87" t="str">
        <f t="shared" ca="1" si="449"/>
        <v xml:space="preserve"> </v>
      </c>
      <c r="DR238" s="87" t="str">
        <f t="shared" ca="1" si="449"/>
        <v xml:space="preserve"> </v>
      </c>
      <c r="DS238" s="87" t="str">
        <f t="shared" ca="1" si="449"/>
        <v xml:space="preserve"> </v>
      </c>
      <c r="DT238" s="87" t="str">
        <f t="shared" si="449"/>
        <v>WD</v>
      </c>
      <c r="DU238" s="87" t="str">
        <f t="shared" si="449"/>
        <v>WD</v>
      </c>
      <c r="DV238" s="87" t="str">
        <f t="shared" ca="1" si="449"/>
        <v xml:space="preserve"> </v>
      </c>
      <c r="DW238" s="87" t="str">
        <f t="shared" ca="1" si="449"/>
        <v xml:space="preserve"> </v>
      </c>
      <c r="DX238" s="87" t="str">
        <f t="shared" ca="1" si="449"/>
        <v xml:space="preserve"> </v>
      </c>
      <c r="DY238" s="87" t="str">
        <f t="shared" ca="1" si="449"/>
        <v xml:space="preserve"> </v>
      </c>
      <c r="DZ238" s="87" t="str">
        <f t="shared" ca="1" si="449"/>
        <v xml:space="preserve"> </v>
      </c>
    </row>
    <row r="239" spans="1:130" s="74" customFormat="1" ht="1.2" customHeight="1" x14ac:dyDescent="0.3">
      <c r="A239" s="96"/>
      <c r="B239" s="96"/>
      <c r="C239" s="96"/>
      <c r="D239" s="97"/>
      <c r="E239" s="97"/>
      <c r="F239" s="97"/>
      <c r="G239" s="98" t="str">
        <f ca="1">IF(AND(G238 = 100%, G240 = 100%), "100%", " ")</f>
        <v xml:space="preserve"> </v>
      </c>
      <c r="H239" s="82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7"/>
      <c r="BZ239" s="87"/>
      <c r="CA239" s="87"/>
      <c r="CB239" s="87"/>
      <c r="CC239" s="87"/>
      <c r="CD239" s="87"/>
      <c r="CE239" s="87"/>
      <c r="CF239" s="87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87"/>
      <c r="CU239" s="87"/>
      <c r="CV239" s="87"/>
      <c r="CW239" s="87"/>
      <c r="CX239" s="87"/>
      <c r="CY239" s="87"/>
      <c r="CZ239" s="87"/>
      <c r="DA239" s="87"/>
      <c r="DB239" s="87"/>
      <c r="DC239" s="87"/>
      <c r="DD239" s="87"/>
      <c r="DE239" s="87"/>
      <c r="DF239" s="87"/>
      <c r="DG239" s="87"/>
      <c r="DH239" s="87"/>
      <c r="DI239" s="87"/>
      <c r="DJ239" s="87"/>
      <c r="DK239" s="87"/>
      <c r="DL239" s="87"/>
      <c r="DM239" s="87"/>
      <c r="DN239" s="87"/>
      <c r="DO239" s="87"/>
      <c r="DP239" s="87"/>
      <c r="DQ239" s="87"/>
      <c r="DR239" s="87"/>
      <c r="DS239" s="87"/>
      <c r="DT239" s="87"/>
      <c r="DU239" s="87"/>
      <c r="DV239" s="87"/>
      <c r="DW239" s="87"/>
      <c r="DX239" s="87"/>
      <c r="DY239" s="87"/>
      <c r="DZ239" s="87"/>
    </row>
    <row r="240" spans="1:130" x14ac:dyDescent="0.3">
      <c r="A240" s="96" t="str">
        <f ca="1">IF(OFFSET(Actions!B1,116,0)  = "","", OFFSET(Actions!B1,116,0) )</f>
        <v/>
      </c>
      <c r="B240" s="96" t="str">
        <f ca="1">IF(OFFSET(Actions!H$1,116,0) = "","", OFFSET(Actions!H$1,116,0))</f>
        <v/>
      </c>
      <c r="C240" s="96" t="str">
        <f ca="1">IF(OFFSET(Actions!C1,116,0)  = "","", OFFSET(Actions!C1,116,0) )</f>
        <v/>
      </c>
      <c r="D240" s="97" t="str">
        <f ca="1">IF(OFFSET(Actions!I$1,116,0) = 0/1/1900,"",IFERROR(DATEVALUE(MID(OFFSET(Actions!I$1,116,0), 5,8 )), OFFSET(Actions!I$1,116,0)))</f>
        <v/>
      </c>
      <c r="E240" s="97" t="str">
        <f ca="1">IF(OFFSET(Actions!J$1,116,0) = 0/1/1900,"",IFERROR(DATEVALUE(MID(OFFSET(Actions!J$1,116,0), 5,8 )), OFFSET(Actions!J$1,116,0)))</f>
        <v/>
      </c>
      <c r="F240" s="97" t="str">
        <f ca="1">IF(OFFSET(Actions!K$1,116,0) = 0/1/1900,"",IFERROR(DATEVALUE(MID(OFFSET(Actions!K$1,116,0), 5,8 )), OFFSET(Actions!K$1,116,0)))</f>
        <v/>
      </c>
      <c r="G240" s="98" t="str">
        <f ca="1">IF(OFFSET(Actions!G1,116,0)  = "","", OFFSET(Actions!G1,116,0) )</f>
        <v/>
      </c>
      <c r="H240" s="82" t="str">
        <f ca="1">IF(OFFSET(Actions!E1,116,0)  = "","", OFFSET(Actions!E1,116,0) )</f>
        <v/>
      </c>
      <c r="I240" s="87" t="str">
        <f t="shared" ref="I240:AN240" ca="1" si="450">IF($C$2=TRUE,IF($F$240="",IF(AND(OR($D$240&lt;=I$8,$D$240&lt;J$8),$E$240&gt;=I$8),$H$240,IF(OR(WEEKDAY(I$8)=1,WEEKDAY(I$8)=7),"WD"," ")),IF(AND(OR($D$240&lt;=I$8,$D$240&lt;J$8),$F$240&gt;=I$8),"C",IF(OR(WEEKDAY(I$8)=1,WEEKDAY(I$8)=7),"WD"," "))),IF(OR(WEEKDAY(I$8)=1,WEEKDAY(I$8)=7),"WD",IF($F$240="",IF(AND(OR($D$240&lt;=I$8,$D$240&lt;J$8),$E$240&gt;=I$8),$H$240," "),IF(AND(OR($D$240&lt;=I$8,$D$240&lt;J$8),$F$240&gt;=I$8),"C"," "))))</f>
        <v xml:space="preserve"> </v>
      </c>
      <c r="J240" s="87" t="str">
        <f t="shared" ca="1" si="450"/>
        <v xml:space="preserve"> </v>
      </c>
      <c r="K240" s="87" t="str">
        <f t="shared" ca="1" si="450"/>
        <v xml:space="preserve"> </v>
      </c>
      <c r="L240" s="87" t="str">
        <f t="shared" si="450"/>
        <v>WD</v>
      </c>
      <c r="M240" s="87" t="str">
        <f t="shared" si="450"/>
        <v>WD</v>
      </c>
      <c r="N240" s="87" t="str">
        <f t="shared" ca="1" si="450"/>
        <v xml:space="preserve"> </v>
      </c>
      <c r="O240" s="87" t="str">
        <f t="shared" ca="1" si="450"/>
        <v xml:space="preserve"> </v>
      </c>
      <c r="P240" s="87" t="str">
        <f t="shared" ca="1" si="450"/>
        <v xml:space="preserve"> </v>
      </c>
      <c r="Q240" s="87" t="str">
        <f t="shared" ca="1" si="450"/>
        <v xml:space="preserve"> </v>
      </c>
      <c r="R240" s="87" t="str">
        <f t="shared" ca="1" si="450"/>
        <v xml:space="preserve"> </v>
      </c>
      <c r="S240" s="87" t="str">
        <f t="shared" si="450"/>
        <v>WD</v>
      </c>
      <c r="T240" s="87" t="str">
        <f t="shared" si="450"/>
        <v>WD</v>
      </c>
      <c r="U240" s="87" t="str">
        <f t="shared" ca="1" si="450"/>
        <v xml:space="preserve"> </v>
      </c>
      <c r="V240" s="87" t="str">
        <f t="shared" ca="1" si="450"/>
        <v xml:space="preserve"> </v>
      </c>
      <c r="W240" s="87" t="str">
        <f t="shared" ca="1" si="450"/>
        <v xml:space="preserve"> </v>
      </c>
      <c r="X240" s="87" t="str">
        <f t="shared" ca="1" si="450"/>
        <v xml:space="preserve"> </v>
      </c>
      <c r="Y240" s="87" t="str">
        <f t="shared" ca="1" si="450"/>
        <v xml:space="preserve"> </v>
      </c>
      <c r="Z240" s="87" t="str">
        <f t="shared" si="450"/>
        <v>WD</v>
      </c>
      <c r="AA240" s="87" t="str">
        <f t="shared" si="450"/>
        <v>WD</v>
      </c>
      <c r="AB240" s="87" t="str">
        <f t="shared" ca="1" si="450"/>
        <v xml:space="preserve"> </v>
      </c>
      <c r="AC240" s="87" t="str">
        <f t="shared" ca="1" si="450"/>
        <v xml:space="preserve"> </v>
      </c>
      <c r="AD240" s="87" t="str">
        <f t="shared" ca="1" si="450"/>
        <v xml:space="preserve"> </v>
      </c>
      <c r="AE240" s="87" t="str">
        <f t="shared" ca="1" si="450"/>
        <v xml:space="preserve"> </v>
      </c>
      <c r="AF240" s="87" t="str">
        <f t="shared" ca="1" si="450"/>
        <v xml:space="preserve"> </v>
      </c>
      <c r="AG240" s="87" t="str">
        <f t="shared" si="450"/>
        <v>WD</v>
      </c>
      <c r="AH240" s="87" t="str">
        <f t="shared" si="450"/>
        <v>WD</v>
      </c>
      <c r="AI240" s="87" t="str">
        <f t="shared" ca="1" si="450"/>
        <v xml:space="preserve"> </v>
      </c>
      <c r="AJ240" s="87" t="str">
        <f t="shared" ca="1" si="450"/>
        <v xml:space="preserve"> </v>
      </c>
      <c r="AK240" s="87" t="str">
        <f t="shared" ca="1" si="450"/>
        <v xml:space="preserve"> </v>
      </c>
      <c r="AL240" s="87" t="str">
        <f t="shared" ca="1" si="450"/>
        <v xml:space="preserve"> </v>
      </c>
      <c r="AM240" s="87" t="str">
        <f t="shared" ca="1" si="450"/>
        <v xml:space="preserve"> </v>
      </c>
      <c r="AN240" s="87" t="str">
        <f t="shared" si="450"/>
        <v>WD</v>
      </c>
      <c r="AO240" s="87" t="str">
        <f t="shared" ref="AO240:BT240" si="451">IF($C$2=TRUE,IF($F$240="",IF(AND(OR($D$240&lt;=AO$8,$D$240&lt;AP$8),$E$240&gt;=AO$8),$H$240,IF(OR(WEEKDAY(AO$8)=1,WEEKDAY(AO$8)=7),"WD"," ")),IF(AND(OR($D$240&lt;=AO$8,$D$240&lt;AP$8),$F$240&gt;=AO$8),"C",IF(OR(WEEKDAY(AO$8)=1,WEEKDAY(AO$8)=7),"WD"," "))),IF(OR(WEEKDAY(AO$8)=1,WEEKDAY(AO$8)=7),"WD",IF($F$240="",IF(AND(OR($D$240&lt;=AO$8,$D$240&lt;AP$8),$E$240&gt;=AO$8),$H$240," "),IF(AND(OR($D$240&lt;=AO$8,$D$240&lt;AP$8),$F$240&gt;=AO$8),"C"," "))))</f>
        <v>WD</v>
      </c>
      <c r="AP240" s="87" t="str">
        <f t="shared" ca="1" si="451"/>
        <v xml:space="preserve"> </v>
      </c>
      <c r="AQ240" s="87" t="str">
        <f t="shared" ca="1" si="451"/>
        <v xml:space="preserve"> </v>
      </c>
      <c r="AR240" s="87" t="str">
        <f t="shared" ca="1" si="451"/>
        <v xml:space="preserve"> </v>
      </c>
      <c r="AS240" s="87" t="str">
        <f t="shared" ca="1" si="451"/>
        <v xml:space="preserve"> </v>
      </c>
      <c r="AT240" s="87" t="str">
        <f t="shared" ca="1" si="451"/>
        <v xml:space="preserve"> </v>
      </c>
      <c r="AU240" s="87" t="str">
        <f t="shared" si="451"/>
        <v>WD</v>
      </c>
      <c r="AV240" s="87" t="str">
        <f t="shared" si="451"/>
        <v>WD</v>
      </c>
      <c r="AW240" s="87" t="str">
        <f t="shared" ca="1" si="451"/>
        <v xml:space="preserve"> </v>
      </c>
      <c r="AX240" s="87" t="str">
        <f t="shared" ca="1" si="451"/>
        <v xml:space="preserve"> </v>
      </c>
      <c r="AY240" s="87" t="str">
        <f t="shared" ca="1" si="451"/>
        <v xml:space="preserve"> </v>
      </c>
      <c r="AZ240" s="87" t="str">
        <f t="shared" ca="1" si="451"/>
        <v xml:space="preserve"> </v>
      </c>
      <c r="BA240" s="87" t="str">
        <f t="shared" ca="1" si="451"/>
        <v xml:space="preserve"> </v>
      </c>
      <c r="BB240" s="87" t="str">
        <f t="shared" si="451"/>
        <v>WD</v>
      </c>
      <c r="BC240" s="87" t="str">
        <f t="shared" si="451"/>
        <v>WD</v>
      </c>
      <c r="BD240" s="87" t="str">
        <f t="shared" ca="1" si="451"/>
        <v xml:space="preserve"> </v>
      </c>
      <c r="BE240" s="87" t="str">
        <f t="shared" ca="1" si="451"/>
        <v xml:space="preserve"> </v>
      </c>
      <c r="BF240" s="87" t="str">
        <f t="shared" ca="1" si="451"/>
        <v xml:space="preserve"> </v>
      </c>
      <c r="BG240" s="87" t="str">
        <f t="shared" ca="1" si="451"/>
        <v xml:space="preserve"> </v>
      </c>
      <c r="BH240" s="87" t="str">
        <f t="shared" ca="1" si="451"/>
        <v xml:space="preserve"> </v>
      </c>
      <c r="BI240" s="87" t="str">
        <f t="shared" si="451"/>
        <v>WD</v>
      </c>
      <c r="BJ240" s="87" t="str">
        <f t="shared" si="451"/>
        <v>WD</v>
      </c>
      <c r="BK240" s="87" t="str">
        <f t="shared" ca="1" si="451"/>
        <v xml:space="preserve"> </v>
      </c>
      <c r="BL240" s="87" t="str">
        <f t="shared" ca="1" si="451"/>
        <v xml:space="preserve"> </v>
      </c>
      <c r="BM240" s="87" t="str">
        <f t="shared" ca="1" si="451"/>
        <v xml:space="preserve"> </v>
      </c>
      <c r="BN240" s="87" t="str">
        <f t="shared" ca="1" si="451"/>
        <v xml:space="preserve"> </v>
      </c>
      <c r="BO240" s="87" t="str">
        <f t="shared" ca="1" si="451"/>
        <v xml:space="preserve"> </v>
      </c>
      <c r="BP240" s="87" t="str">
        <f t="shared" si="451"/>
        <v>WD</v>
      </c>
      <c r="BQ240" s="87" t="str">
        <f t="shared" si="451"/>
        <v>WD</v>
      </c>
      <c r="BR240" s="87" t="str">
        <f t="shared" ca="1" si="451"/>
        <v xml:space="preserve"> </v>
      </c>
      <c r="BS240" s="87" t="str">
        <f t="shared" ca="1" si="451"/>
        <v xml:space="preserve"> </v>
      </c>
      <c r="BT240" s="87" t="str">
        <f t="shared" ca="1" si="451"/>
        <v xml:space="preserve"> </v>
      </c>
      <c r="BU240" s="87" t="str">
        <f t="shared" ref="BU240:CZ240" ca="1" si="452">IF($C$2=TRUE,IF($F$240="",IF(AND(OR($D$240&lt;=BU$8,$D$240&lt;BV$8),$E$240&gt;=BU$8),$H$240,IF(OR(WEEKDAY(BU$8)=1,WEEKDAY(BU$8)=7),"WD"," ")),IF(AND(OR($D$240&lt;=BU$8,$D$240&lt;BV$8),$F$240&gt;=BU$8),"C",IF(OR(WEEKDAY(BU$8)=1,WEEKDAY(BU$8)=7),"WD"," "))),IF(OR(WEEKDAY(BU$8)=1,WEEKDAY(BU$8)=7),"WD",IF($F$240="",IF(AND(OR($D$240&lt;=BU$8,$D$240&lt;BV$8),$E$240&gt;=BU$8),$H$240," "),IF(AND(OR($D$240&lt;=BU$8,$D$240&lt;BV$8),$F$240&gt;=BU$8),"C"," "))))</f>
        <v xml:space="preserve"> </v>
      </c>
      <c r="BV240" s="87" t="str">
        <f t="shared" ca="1" si="452"/>
        <v xml:space="preserve"> </v>
      </c>
      <c r="BW240" s="87" t="str">
        <f t="shared" si="452"/>
        <v>WD</v>
      </c>
      <c r="BX240" s="87" t="str">
        <f t="shared" si="452"/>
        <v>WD</v>
      </c>
      <c r="BY240" s="87" t="str">
        <f t="shared" ca="1" si="452"/>
        <v xml:space="preserve"> </v>
      </c>
      <c r="BZ240" s="87" t="str">
        <f t="shared" ca="1" si="452"/>
        <v xml:space="preserve"> </v>
      </c>
      <c r="CA240" s="87" t="str">
        <f t="shared" ca="1" si="452"/>
        <v xml:space="preserve"> </v>
      </c>
      <c r="CB240" s="87" t="str">
        <f t="shared" ca="1" si="452"/>
        <v xml:space="preserve"> </v>
      </c>
      <c r="CC240" s="87" t="str">
        <f t="shared" ca="1" si="452"/>
        <v xml:space="preserve"> </v>
      </c>
      <c r="CD240" s="87" t="str">
        <f t="shared" si="452"/>
        <v>WD</v>
      </c>
      <c r="CE240" s="87" t="str">
        <f t="shared" si="452"/>
        <v>WD</v>
      </c>
      <c r="CF240" s="87" t="str">
        <f t="shared" ca="1" si="452"/>
        <v xml:space="preserve"> </v>
      </c>
      <c r="CG240" s="87" t="str">
        <f t="shared" ca="1" si="452"/>
        <v xml:space="preserve"> </v>
      </c>
      <c r="CH240" s="87" t="str">
        <f t="shared" ca="1" si="452"/>
        <v xml:space="preserve"> </v>
      </c>
      <c r="CI240" s="87" t="str">
        <f t="shared" ca="1" si="452"/>
        <v xml:space="preserve"> </v>
      </c>
      <c r="CJ240" s="87" t="str">
        <f t="shared" ca="1" si="452"/>
        <v xml:space="preserve"> </v>
      </c>
      <c r="CK240" s="87" t="str">
        <f t="shared" si="452"/>
        <v>WD</v>
      </c>
      <c r="CL240" s="87" t="str">
        <f t="shared" si="452"/>
        <v>WD</v>
      </c>
      <c r="CM240" s="87" t="str">
        <f t="shared" ca="1" si="452"/>
        <v xml:space="preserve"> </v>
      </c>
      <c r="CN240" s="87" t="str">
        <f t="shared" ca="1" si="452"/>
        <v xml:space="preserve"> </v>
      </c>
      <c r="CO240" s="87" t="str">
        <f t="shared" ca="1" si="452"/>
        <v xml:space="preserve"> </v>
      </c>
      <c r="CP240" s="87" t="str">
        <f t="shared" ca="1" si="452"/>
        <v xml:space="preserve"> </v>
      </c>
      <c r="CQ240" s="87" t="str">
        <f t="shared" ca="1" si="452"/>
        <v xml:space="preserve"> </v>
      </c>
      <c r="CR240" s="87" t="str">
        <f t="shared" si="452"/>
        <v>WD</v>
      </c>
      <c r="CS240" s="87" t="str">
        <f t="shared" si="452"/>
        <v>WD</v>
      </c>
      <c r="CT240" s="87" t="str">
        <f t="shared" ca="1" si="452"/>
        <v xml:space="preserve"> </v>
      </c>
      <c r="CU240" s="87" t="str">
        <f t="shared" ca="1" si="452"/>
        <v xml:space="preserve"> </v>
      </c>
      <c r="CV240" s="87" t="str">
        <f t="shared" ca="1" si="452"/>
        <v xml:space="preserve"> </v>
      </c>
      <c r="CW240" s="87" t="str">
        <f t="shared" ca="1" si="452"/>
        <v xml:space="preserve"> </v>
      </c>
      <c r="CX240" s="87" t="str">
        <f t="shared" ca="1" si="452"/>
        <v xml:space="preserve"> </v>
      </c>
      <c r="CY240" s="87" t="str">
        <f t="shared" si="452"/>
        <v>WD</v>
      </c>
      <c r="CZ240" s="87" t="str">
        <f t="shared" si="452"/>
        <v>WD</v>
      </c>
      <c r="DA240" s="87" t="str">
        <f t="shared" ref="DA240:DZ240" ca="1" si="453">IF($C$2=TRUE,IF($F$240="",IF(AND(OR($D$240&lt;=DA$8,$D$240&lt;DB$8),$E$240&gt;=DA$8),$H$240,IF(OR(WEEKDAY(DA$8)=1,WEEKDAY(DA$8)=7),"WD"," ")),IF(AND(OR($D$240&lt;=DA$8,$D$240&lt;DB$8),$F$240&gt;=DA$8),"C",IF(OR(WEEKDAY(DA$8)=1,WEEKDAY(DA$8)=7),"WD"," "))),IF(OR(WEEKDAY(DA$8)=1,WEEKDAY(DA$8)=7),"WD",IF($F$240="",IF(AND(OR($D$240&lt;=DA$8,$D$240&lt;DB$8),$E$240&gt;=DA$8),$H$240," "),IF(AND(OR($D$240&lt;=DA$8,$D$240&lt;DB$8),$F$240&gt;=DA$8),"C"," "))))</f>
        <v xml:space="preserve"> </v>
      </c>
      <c r="DB240" s="87" t="str">
        <f t="shared" ca="1" si="453"/>
        <v xml:space="preserve"> </v>
      </c>
      <c r="DC240" s="87" t="str">
        <f t="shared" ca="1" si="453"/>
        <v xml:space="preserve"> </v>
      </c>
      <c r="DD240" s="87" t="str">
        <f t="shared" ca="1" si="453"/>
        <v xml:space="preserve"> </v>
      </c>
      <c r="DE240" s="87" t="str">
        <f t="shared" ca="1" si="453"/>
        <v xml:space="preserve"> </v>
      </c>
      <c r="DF240" s="87" t="str">
        <f t="shared" si="453"/>
        <v>WD</v>
      </c>
      <c r="DG240" s="87" t="str">
        <f t="shared" si="453"/>
        <v>WD</v>
      </c>
      <c r="DH240" s="87" t="str">
        <f t="shared" ca="1" si="453"/>
        <v xml:space="preserve"> </v>
      </c>
      <c r="DI240" s="87" t="str">
        <f t="shared" ca="1" si="453"/>
        <v xml:space="preserve"> </v>
      </c>
      <c r="DJ240" s="87" t="str">
        <f t="shared" ca="1" si="453"/>
        <v xml:space="preserve"> </v>
      </c>
      <c r="DK240" s="87" t="str">
        <f t="shared" ca="1" si="453"/>
        <v xml:space="preserve"> </v>
      </c>
      <c r="DL240" s="87" t="str">
        <f t="shared" ca="1" si="453"/>
        <v xml:space="preserve"> </v>
      </c>
      <c r="DM240" s="87" t="str">
        <f t="shared" si="453"/>
        <v>WD</v>
      </c>
      <c r="DN240" s="87" t="str">
        <f t="shared" si="453"/>
        <v>WD</v>
      </c>
      <c r="DO240" s="87" t="str">
        <f t="shared" ca="1" si="453"/>
        <v xml:space="preserve"> </v>
      </c>
      <c r="DP240" s="87" t="str">
        <f t="shared" ca="1" si="453"/>
        <v xml:space="preserve"> </v>
      </c>
      <c r="DQ240" s="87" t="str">
        <f t="shared" ca="1" si="453"/>
        <v xml:space="preserve"> </v>
      </c>
      <c r="DR240" s="87" t="str">
        <f t="shared" ca="1" si="453"/>
        <v xml:space="preserve"> </v>
      </c>
      <c r="DS240" s="87" t="str">
        <f t="shared" ca="1" si="453"/>
        <v xml:space="preserve"> </v>
      </c>
      <c r="DT240" s="87" t="str">
        <f t="shared" si="453"/>
        <v>WD</v>
      </c>
      <c r="DU240" s="87" t="str">
        <f t="shared" si="453"/>
        <v>WD</v>
      </c>
      <c r="DV240" s="87" t="str">
        <f t="shared" ca="1" si="453"/>
        <v xml:space="preserve"> </v>
      </c>
      <c r="DW240" s="87" t="str">
        <f t="shared" ca="1" si="453"/>
        <v xml:space="preserve"> </v>
      </c>
      <c r="DX240" s="87" t="str">
        <f t="shared" ca="1" si="453"/>
        <v xml:space="preserve"> </v>
      </c>
      <c r="DY240" s="87" t="str">
        <f t="shared" ca="1" si="453"/>
        <v xml:space="preserve"> </v>
      </c>
      <c r="DZ240" s="87" t="str">
        <f t="shared" ca="1" si="453"/>
        <v xml:space="preserve"> </v>
      </c>
    </row>
    <row r="241" spans="1:130" s="74" customFormat="1" ht="1.2" customHeight="1" x14ac:dyDescent="0.3">
      <c r="A241" s="96"/>
      <c r="B241" s="96"/>
      <c r="C241" s="96"/>
      <c r="D241" s="97"/>
      <c r="E241" s="97"/>
      <c r="F241" s="97"/>
      <c r="G241" s="98" t="str">
        <f ca="1">IF(AND(G240 = 100%, G242 = 100%), "100%", " ")</f>
        <v xml:space="preserve"> </v>
      </c>
      <c r="H241" s="82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  <c r="BX241" s="87"/>
      <c r="BY241" s="87"/>
      <c r="BZ241" s="87"/>
      <c r="CA241" s="87"/>
      <c r="CB241" s="87"/>
      <c r="CC241" s="87"/>
      <c r="CD241" s="87"/>
      <c r="CE241" s="87"/>
      <c r="CF241" s="87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87"/>
      <c r="CZ241" s="87"/>
      <c r="DA241" s="87"/>
      <c r="DB241" s="87"/>
      <c r="DC241" s="87"/>
      <c r="DD241" s="87"/>
      <c r="DE241" s="87"/>
      <c r="DF241" s="87"/>
      <c r="DG241" s="87"/>
      <c r="DH241" s="87"/>
      <c r="DI241" s="87"/>
      <c r="DJ241" s="87"/>
      <c r="DK241" s="87"/>
      <c r="DL241" s="87"/>
      <c r="DM241" s="87"/>
      <c r="DN241" s="87"/>
      <c r="DO241" s="87"/>
      <c r="DP241" s="87"/>
      <c r="DQ241" s="87"/>
      <c r="DR241" s="87"/>
      <c r="DS241" s="87"/>
      <c r="DT241" s="87"/>
      <c r="DU241" s="87"/>
      <c r="DV241" s="87"/>
      <c r="DW241" s="87"/>
      <c r="DX241" s="87"/>
      <c r="DY241" s="87"/>
      <c r="DZ241" s="87"/>
    </row>
    <row r="242" spans="1:130" x14ac:dyDescent="0.3">
      <c r="A242" s="96" t="str">
        <f ca="1">IF(OFFSET(Actions!B1,117,0)  = "","", OFFSET(Actions!B1,117,0) )</f>
        <v/>
      </c>
      <c r="B242" s="96" t="str">
        <f ca="1">IF(OFFSET(Actions!H$1,117,0) = "","", OFFSET(Actions!H$1,117,0))</f>
        <v/>
      </c>
      <c r="C242" s="96" t="str">
        <f ca="1">IF(OFFSET(Actions!C1,117,0)  = "","", OFFSET(Actions!C1,117,0) )</f>
        <v/>
      </c>
      <c r="D242" s="97" t="str">
        <f ca="1">IF(OFFSET(Actions!I$1,117,0) = 0/1/1900,"",IFERROR(DATEVALUE(MID(OFFSET(Actions!I$1,117,0), 5,8 )), OFFSET(Actions!I$1,117,0)))</f>
        <v/>
      </c>
      <c r="E242" s="97" t="str">
        <f ca="1">IF(OFFSET(Actions!J$1,117,0) = 0/1/1900,"",IFERROR(DATEVALUE(MID(OFFSET(Actions!J$1,117,0), 5,8 )), OFFSET(Actions!J$1,117,0)))</f>
        <v/>
      </c>
      <c r="F242" s="97" t="str">
        <f ca="1">IF(OFFSET(Actions!K$1,117,0) = 0/1/1900,"",IFERROR(DATEVALUE(MID(OFFSET(Actions!K$1,117,0), 5,8 )), OFFSET(Actions!K$1,117,0)))</f>
        <v/>
      </c>
      <c r="G242" s="98" t="str">
        <f ca="1">IF(OFFSET(Actions!G1,117,0)  = "","", OFFSET(Actions!G1,117,0) )</f>
        <v/>
      </c>
      <c r="H242" s="82" t="str">
        <f ca="1">IF(OFFSET(Actions!E1,117,0)  = "","", OFFSET(Actions!E1,117,0) )</f>
        <v/>
      </c>
      <c r="I242" s="87" t="str">
        <f t="shared" ref="I242:AN242" ca="1" si="454">IF($C$2=TRUE,IF($F$242="",IF(AND(OR($D$242&lt;=I$8,$D$242&lt;J$8),$E$242&gt;=I$8),$H$242,IF(OR(WEEKDAY(I$8)=1,WEEKDAY(I$8)=7),"WD"," ")),IF(AND(OR($D$242&lt;=I$8,$D$242&lt;J$8),$F$242&gt;=I$8),"C",IF(OR(WEEKDAY(I$8)=1,WEEKDAY(I$8)=7),"WD"," "))),IF(OR(WEEKDAY(I$8)=1,WEEKDAY(I$8)=7),"WD",IF($F$242="",IF(AND(OR($D$242&lt;=I$8,$D$242&lt;J$8),$E$242&gt;=I$8),$H$242," "),IF(AND(OR($D$242&lt;=I$8,$D$242&lt;J$8),$F$242&gt;=I$8),"C"," "))))</f>
        <v xml:space="preserve"> </v>
      </c>
      <c r="J242" s="87" t="str">
        <f t="shared" ca="1" si="454"/>
        <v xml:space="preserve"> </v>
      </c>
      <c r="K242" s="87" t="str">
        <f t="shared" ca="1" si="454"/>
        <v xml:space="preserve"> </v>
      </c>
      <c r="L242" s="87" t="str">
        <f t="shared" si="454"/>
        <v>WD</v>
      </c>
      <c r="M242" s="87" t="str">
        <f t="shared" si="454"/>
        <v>WD</v>
      </c>
      <c r="N242" s="87" t="str">
        <f t="shared" ca="1" si="454"/>
        <v xml:space="preserve"> </v>
      </c>
      <c r="O242" s="87" t="str">
        <f t="shared" ca="1" si="454"/>
        <v xml:space="preserve"> </v>
      </c>
      <c r="P242" s="87" t="str">
        <f t="shared" ca="1" si="454"/>
        <v xml:space="preserve"> </v>
      </c>
      <c r="Q242" s="87" t="str">
        <f t="shared" ca="1" si="454"/>
        <v xml:space="preserve"> </v>
      </c>
      <c r="R242" s="87" t="str">
        <f t="shared" ca="1" si="454"/>
        <v xml:space="preserve"> </v>
      </c>
      <c r="S242" s="87" t="str">
        <f t="shared" si="454"/>
        <v>WD</v>
      </c>
      <c r="T242" s="87" t="str">
        <f t="shared" si="454"/>
        <v>WD</v>
      </c>
      <c r="U242" s="87" t="str">
        <f t="shared" ca="1" si="454"/>
        <v xml:space="preserve"> </v>
      </c>
      <c r="V242" s="87" t="str">
        <f t="shared" ca="1" si="454"/>
        <v xml:space="preserve"> </v>
      </c>
      <c r="W242" s="87" t="str">
        <f t="shared" ca="1" si="454"/>
        <v xml:space="preserve"> </v>
      </c>
      <c r="X242" s="87" t="str">
        <f t="shared" ca="1" si="454"/>
        <v xml:space="preserve"> </v>
      </c>
      <c r="Y242" s="87" t="str">
        <f t="shared" ca="1" si="454"/>
        <v xml:space="preserve"> </v>
      </c>
      <c r="Z242" s="87" t="str">
        <f t="shared" si="454"/>
        <v>WD</v>
      </c>
      <c r="AA242" s="87" t="str">
        <f t="shared" si="454"/>
        <v>WD</v>
      </c>
      <c r="AB242" s="87" t="str">
        <f t="shared" ca="1" si="454"/>
        <v xml:space="preserve"> </v>
      </c>
      <c r="AC242" s="87" t="str">
        <f t="shared" ca="1" si="454"/>
        <v xml:space="preserve"> </v>
      </c>
      <c r="AD242" s="87" t="str">
        <f t="shared" ca="1" si="454"/>
        <v xml:space="preserve"> </v>
      </c>
      <c r="AE242" s="87" t="str">
        <f t="shared" ca="1" si="454"/>
        <v xml:space="preserve"> </v>
      </c>
      <c r="AF242" s="87" t="str">
        <f t="shared" ca="1" si="454"/>
        <v xml:space="preserve"> </v>
      </c>
      <c r="AG242" s="87" t="str">
        <f t="shared" si="454"/>
        <v>WD</v>
      </c>
      <c r="AH242" s="87" t="str">
        <f t="shared" si="454"/>
        <v>WD</v>
      </c>
      <c r="AI242" s="87" t="str">
        <f t="shared" ca="1" si="454"/>
        <v xml:space="preserve"> </v>
      </c>
      <c r="AJ242" s="87" t="str">
        <f t="shared" ca="1" si="454"/>
        <v xml:space="preserve"> </v>
      </c>
      <c r="AK242" s="87" t="str">
        <f t="shared" ca="1" si="454"/>
        <v xml:space="preserve"> </v>
      </c>
      <c r="AL242" s="87" t="str">
        <f t="shared" ca="1" si="454"/>
        <v xml:space="preserve"> </v>
      </c>
      <c r="AM242" s="87" t="str">
        <f t="shared" ca="1" si="454"/>
        <v xml:space="preserve"> </v>
      </c>
      <c r="AN242" s="87" t="str">
        <f t="shared" si="454"/>
        <v>WD</v>
      </c>
      <c r="AO242" s="87" t="str">
        <f t="shared" ref="AO242:BT242" si="455">IF($C$2=TRUE,IF($F$242="",IF(AND(OR($D$242&lt;=AO$8,$D$242&lt;AP$8),$E$242&gt;=AO$8),$H$242,IF(OR(WEEKDAY(AO$8)=1,WEEKDAY(AO$8)=7),"WD"," ")),IF(AND(OR($D$242&lt;=AO$8,$D$242&lt;AP$8),$F$242&gt;=AO$8),"C",IF(OR(WEEKDAY(AO$8)=1,WEEKDAY(AO$8)=7),"WD"," "))),IF(OR(WEEKDAY(AO$8)=1,WEEKDAY(AO$8)=7),"WD",IF($F$242="",IF(AND(OR($D$242&lt;=AO$8,$D$242&lt;AP$8),$E$242&gt;=AO$8),$H$242," "),IF(AND(OR($D$242&lt;=AO$8,$D$242&lt;AP$8),$F$242&gt;=AO$8),"C"," "))))</f>
        <v>WD</v>
      </c>
      <c r="AP242" s="87" t="str">
        <f t="shared" ca="1" si="455"/>
        <v xml:space="preserve"> </v>
      </c>
      <c r="AQ242" s="87" t="str">
        <f t="shared" ca="1" si="455"/>
        <v xml:space="preserve"> </v>
      </c>
      <c r="AR242" s="87" t="str">
        <f t="shared" ca="1" si="455"/>
        <v xml:space="preserve"> </v>
      </c>
      <c r="AS242" s="87" t="str">
        <f t="shared" ca="1" si="455"/>
        <v xml:space="preserve"> </v>
      </c>
      <c r="AT242" s="87" t="str">
        <f t="shared" ca="1" si="455"/>
        <v xml:space="preserve"> </v>
      </c>
      <c r="AU242" s="87" t="str">
        <f t="shared" si="455"/>
        <v>WD</v>
      </c>
      <c r="AV242" s="87" t="str">
        <f t="shared" si="455"/>
        <v>WD</v>
      </c>
      <c r="AW242" s="87" t="str">
        <f t="shared" ca="1" si="455"/>
        <v xml:space="preserve"> </v>
      </c>
      <c r="AX242" s="87" t="str">
        <f t="shared" ca="1" si="455"/>
        <v xml:space="preserve"> </v>
      </c>
      <c r="AY242" s="87" t="str">
        <f t="shared" ca="1" si="455"/>
        <v xml:space="preserve"> </v>
      </c>
      <c r="AZ242" s="87" t="str">
        <f t="shared" ca="1" si="455"/>
        <v xml:space="preserve"> </v>
      </c>
      <c r="BA242" s="87" t="str">
        <f t="shared" ca="1" si="455"/>
        <v xml:space="preserve"> </v>
      </c>
      <c r="BB242" s="87" t="str">
        <f t="shared" si="455"/>
        <v>WD</v>
      </c>
      <c r="BC242" s="87" t="str">
        <f t="shared" si="455"/>
        <v>WD</v>
      </c>
      <c r="BD242" s="87" t="str">
        <f t="shared" ca="1" si="455"/>
        <v xml:space="preserve"> </v>
      </c>
      <c r="BE242" s="87" t="str">
        <f t="shared" ca="1" si="455"/>
        <v xml:space="preserve"> </v>
      </c>
      <c r="BF242" s="87" t="str">
        <f t="shared" ca="1" si="455"/>
        <v xml:space="preserve"> </v>
      </c>
      <c r="BG242" s="87" t="str">
        <f t="shared" ca="1" si="455"/>
        <v xml:space="preserve"> </v>
      </c>
      <c r="BH242" s="87" t="str">
        <f t="shared" ca="1" si="455"/>
        <v xml:space="preserve"> </v>
      </c>
      <c r="BI242" s="87" t="str">
        <f t="shared" si="455"/>
        <v>WD</v>
      </c>
      <c r="BJ242" s="87" t="str">
        <f t="shared" si="455"/>
        <v>WD</v>
      </c>
      <c r="BK242" s="87" t="str">
        <f t="shared" ca="1" si="455"/>
        <v xml:space="preserve"> </v>
      </c>
      <c r="BL242" s="87" t="str">
        <f t="shared" ca="1" si="455"/>
        <v xml:space="preserve"> </v>
      </c>
      <c r="BM242" s="87" t="str">
        <f t="shared" ca="1" si="455"/>
        <v xml:space="preserve"> </v>
      </c>
      <c r="BN242" s="87" t="str">
        <f t="shared" ca="1" si="455"/>
        <v xml:space="preserve"> </v>
      </c>
      <c r="BO242" s="87" t="str">
        <f t="shared" ca="1" si="455"/>
        <v xml:space="preserve"> </v>
      </c>
      <c r="BP242" s="87" t="str">
        <f t="shared" si="455"/>
        <v>WD</v>
      </c>
      <c r="BQ242" s="87" t="str">
        <f t="shared" si="455"/>
        <v>WD</v>
      </c>
      <c r="BR242" s="87" t="str">
        <f t="shared" ca="1" si="455"/>
        <v xml:space="preserve"> </v>
      </c>
      <c r="BS242" s="87" t="str">
        <f t="shared" ca="1" si="455"/>
        <v xml:space="preserve"> </v>
      </c>
      <c r="BT242" s="87" t="str">
        <f t="shared" ca="1" si="455"/>
        <v xml:space="preserve"> </v>
      </c>
      <c r="BU242" s="87" t="str">
        <f t="shared" ref="BU242:CZ242" ca="1" si="456">IF($C$2=TRUE,IF($F$242="",IF(AND(OR($D$242&lt;=BU$8,$D$242&lt;BV$8),$E$242&gt;=BU$8),$H$242,IF(OR(WEEKDAY(BU$8)=1,WEEKDAY(BU$8)=7),"WD"," ")),IF(AND(OR($D$242&lt;=BU$8,$D$242&lt;BV$8),$F$242&gt;=BU$8),"C",IF(OR(WEEKDAY(BU$8)=1,WEEKDAY(BU$8)=7),"WD"," "))),IF(OR(WEEKDAY(BU$8)=1,WEEKDAY(BU$8)=7),"WD",IF($F$242="",IF(AND(OR($D$242&lt;=BU$8,$D$242&lt;BV$8),$E$242&gt;=BU$8),$H$242," "),IF(AND(OR($D$242&lt;=BU$8,$D$242&lt;BV$8),$F$242&gt;=BU$8),"C"," "))))</f>
        <v xml:space="preserve"> </v>
      </c>
      <c r="BV242" s="87" t="str">
        <f t="shared" ca="1" si="456"/>
        <v xml:space="preserve"> </v>
      </c>
      <c r="BW242" s="87" t="str">
        <f t="shared" si="456"/>
        <v>WD</v>
      </c>
      <c r="BX242" s="87" t="str">
        <f t="shared" si="456"/>
        <v>WD</v>
      </c>
      <c r="BY242" s="87" t="str">
        <f t="shared" ca="1" si="456"/>
        <v xml:space="preserve"> </v>
      </c>
      <c r="BZ242" s="87" t="str">
        <f t="shared" ca="1" si="456"/>
        <v xml:space="preserve"> </v>
      </c>
      <c r="CA242" s="87" t="str">
        <f t="shared" ca="1" si="456"/>
        <v xml:space="preserve"> </v>
      </c>
      <c r="CB242" s="87" t="str">
        <f t="shared" ca="1" si="456"/>
        <v xml:space="preserve"> </v>
      </c>
      <c r="CC242" s="87" t="str">
        <f t="shared" ca="1" si="456"/>
        <v xml:space="preserve"> </v>
      </c>
      <c r="CD242" s="87" t="str">
        <f t="shared" si="456"/>
        <v>WD</v>
      </c>
      <c r="CE242" s="87" t="str">
        <f t="shared" si="456"/>
        <v>WD</v>
      </c>
      <c r="CF242" s="87" t="str">
        <f t="shared" ca="1" si="456"/>
        <v xml:space="preserve"> </v>
      </c>
      <c r="CG242" s="87" t="str">
        <f t="shared" ca="1" si="456"/>
        <v xml:space="preserve"> </v>
      </c>
      <c r="CH242" s="87" t="str">
        <f t="shared" ca="1" si="456"/>
        <v xml:space="preserve"> </v>
      </c>
      <c r="CI242" s="87" t="str">
        <f t="shared" ca="1" si="456"/>
        <v xml:space="preserve"> </v>
      </c>
      <c r="CJ242" s="87" t="str">
        <f t="shared" ca="1" si="456"/>
        <v xml:space="preserve"> </v>
      </c>
      <c r="CK242" s="87" t="str">
        <f t="shared" si="456"/>
        <v>WD</v>
      </c>
      <c r="CL242" s="87" t="str">
        <f t="shared" si="456"/>
        <v>WD</v>
      </c>
      <c r="CM242" s="87" t="str">
        <f t="shared" ca="1" si="456"/>
        <v xml:space="preserve"> </v>
      </c>
      <c r="CN242" s="87" t="str">
        <f t="shared" ca="1" si="456"/>
        <v xml:space="preserve"> </v>
      </c>
      <c r="CO242" s="87" t="str">
        <f t="shared" ca="1" si="456"/>
        <v xml:space="preserve"> </v>
      </c>
      <c r="CP242" s="87" t="str">
        <f t="shared" ca="1" si="456"/>
        <v xml:space="preserve"> </v>
      </c>
      <c r="CQ242" s="87" t="str">
        <f t="shared" ca="1" si="456"/>
        <v xml:space="preserve"> </v>
      </c>
      <c r="CR242" s="87" t="str">
        <f t="shared" si="456"/>
        <v>WD</v>
      </c>
      <c r="CS242" s="87" t="str">
        <f t="shared" si="456"/>
        <v>WD</v>
      </c>
      <c r="CT242" s="87" t="str">
        <f t="shared" ca="1" si="456"/>
        <v xml:space="preserve"> </v>
      </c>
      <c r="CU242" s="87" t="str">
        <f t="shared" ca="1" si="456"/>
        <v xml:space="preserve"> </v>
      </c>
      <c r="CV242" s="87" t="str">
        <f t="shared" ca="1" si="456"/>
        <v xml:space="preserve"> </v>
      </c>
      <c r="CW242" s="87" t="str">
        <f t="shared" ca="1" si="456"/>
        <v xml:space="preserve"> </v>
      </c>
      <c r="CX242" s="87" t="str">
        <f t="shared" ca="1" si="456"/>
        <v xml:space="preserve"> </v>
      </c>
      <c r="CY242" s="87" t="str">
        <f t="shared" si="456"/>
        <v>WD</v>
      </c>
      <c r="CZ242" s="87" t="str">
        <f t="shared" si="456"/>
        <v>WD</v>
      </c>
      <c r="DA242" s="87" t="str">
        <f t="shared" ref="DA242:DZ242" ca="1" si="457">IF($C$2=TRUE,IF($F$242="",IF(AND(OR($D$242&lt;=DA$8,$D$242&lt;DB$8),$E$242&gt;=DA$8),$H$242,IF(OR(WEEKDAY(DA$8)=1,WEEKDAY(DA$8)=7),"WD"," ")),IF(AND(OR($D$242&lt;=DA$8,$D$242&lt;DB$8),$F$242&gt;=DA$8),"C",IF(OR(WEEKDAY(DA$8)=1,WEEKDAY(DA$8)=7),"WD"," "))),IF(OR(WEEKDAY(DA$8)=1,WEEKDAY(DA$8)=7),"WD",IF($F$242="",IF(AND(OR($D$242&lt;=DA$8,$D$242&lt;DB$8),$E$242&gt;=DA$8),$H$242," "),IF(AND(OR($D$242&lt;=DA$8,$D$242&lt;DB$8),$F$242&gt;=DA$8),"C"," "))))</f>
        <v xml:space="preserve"> </v>
      </c>
      <c r="DB242" s="87" t="str">
        <f t="shared" ca="1" si="457"/>
        <v xml:space="preserve"> </v>
      </c>
      <c r="DC242" s="87" t="str">
        <f t="shared" ca="1" si="457"/>
        <v xml:space="preserve"> </v>
      </c>
      <c r="DD242" s="87" t="str">
        <f t="shared" ca="1" si="457"/>
        <v xml:space="preserve"> </v>
      </c>
      <c r="DE242" s="87" t="str">
        <f t="shared" ca="1" si="457"/>
        <v xml:space="preserve"> </v>
      </c>
      <c r="DF242" s="87" t="str">
        <f t="shared" si="457"/>
        <v>WD</v>
      </c>
      <c r="DG242" s="87" t="str">
        <f t="shared" si="457"/>
        <v>WD</v>
      </c>
      <c r="DH242" s="87" t="str">
        <f t="shared" ca="1" si="457"/>
        <v xml:space="preserve"> </v>
      </c>
      <c r="DI242" s="87" t="str">
        <f t="shared" ca="1" si="457"/>
        <v xml:space="preserve"> </v>
      </c>
      <c r="DJ242" s="87" t="str">
        <f t="shared" ca="1" si="457"/>
        <v xml:space="preserve"> </v>
      </c>
      <c r="DK242" s="87" t="str">
        <f t="shared" ca="1" si="457"/>
        <v xml:space="preserve"> </v>
      </c>
      <c r="DL242" s="87" t="str">
        <f t="shared" ca="1" si="457"/>
        <v xml:space="preserve"> </v>
      </c>
      <c r="DM242" s="87" t="str">
        <f t="shared" si="457"/>
        <v>WD</v>
      </c>
      <c r="DN242" s="87" t="str">
        <f t="shared" si="457"/>
        <v>WD</v>
      </c>
      <c r="DO242" s="87" t="str">
        <f t="shared" ca="1" si="457"/>
        <v xml:space="preserve"> </v>
      </c>
      <c r="DP242" s="87" t="str">
        <f t="shared" ca="1" si="457"/>
        <v xml:space="preserve"> </v>
      </c>
      <c r="DQ242" s="87" t="str">
        <f t="shared" ca="1" si="457"/>
        <v xml:space="preserve"> </v>
      </c>
      <c r="DR242" s="87" t="str">
        <f t="shared" ca="1" si="457"/>
        <v xml:space="preserve"> </v>
      </c>
      <c r="DS242" s="87" t="str">
        <f t="shared" ca="1" si="457"/>
        <v xml:space="preserve"> </v>
      </c>
      <c r="DT242" s="87" t="str">
        <f t="shared" si="457"/>
        <v>WD</v>
      </c>
      <c r="DU242" s="87" t="str">
        <f t="shared" si="457"/>
        <v>WD</v>
      </c>
      <c r="DV242" s="87" t="str">
        <f t="shared" ca="1" si="457"/>
        <v xml:space="preserve"> </v>
      </c>
      <c r="DW242" s="87" t="str">
        <f t="shared" ca="1" si="457"/>
        <v xml:space="preserve"> </v>
      </c>
      <c r="DX242" s="87" t="str">
        <f t="shared" ca="1" si="457"/>
        <v xml:space="preserve"> </v>
      </c>
      <c r="DY242" s="87" t="str">
        <f t="shared" ca="1" si="457"/>
        <v xml:space="preserve"> </v>
      </c>
      <c r="DZ242" s="87" t="str">
        <f t="shared" ca="1" si="457"/>
        <v xml:space="preserve"> </v>
      </c>
    </row>
    <row r="243" spans="1:130" s="74" customFormat="1" ht="1.2" customHeight="1" x14ac:dyDescent="0.3">
      <c r="A243" s="96"/>
      <c r="B243" s="96"/>
      <c r="C243" s="96"/>
      <c r="D243" s="97"/>
      <c r="E243" s="97"/>
      <c r="F243" s="97"/>
      <c r="G243" s="98" t="str">
        <f ca="1">IF(AND(G242 = 100%, G244 = 100%), "100%", " ")</f>
        <v xml:space="preserve"> </v>
      </c>
      <c r="H243" s="82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  <c r="CC243" s="87"/>
      <c r="CD243" s="87"/>
      <c r="CE243" s="87"/>
      <c r="CF243" s="87"/>
      <c r="CG243" s="87"/>
      <c r="CH243" s="87"/>
      <c r="CI243" s="87"/>
      <c r="CJ243" s="87"/>
      <c r="CK243" s="87"/>
      <c r="CL243" s="87"/>
      <c r="CM243" s="87"/>
      <c r="CN243" s="87"/>
      <c r="CO243" s="87"/>
      <c r="CP243" s="87"/>
      <c r="CQ243" s="87"/>
      <c r="CR243" s="87"/>
      <c r="CS243" s="87"/>
      <c r="CT243" s="87"/>
      <c r="CU243" s="87"/>
      <c r="CV243" s="87"/>
      <c r="CW243" s="87"/>
      <c r="CX243" s="87"/>
      <c r="CY243" s="87"/>
      <c r="CZ243" s="87"/>
      <c r="DA243" s="87"/>
      <c r="DB243" s="87"/>
      <c r="DC243" s="87"/>
      <c r="DD243" s="87"/>
      <c r="DE243" s="87"/>
      <c r="DF243" s="87"/>
      <c r="DG243" s="87"/>
      <c r="DH243" s="87"/>
      <c r="DI243" s="87"/>
      <c r="DJ243" s="87"/>
      <c r="DK243" s="87"/>
      <c r="DL243" s="87"/>
      <c r="DM243" s="87"/>
      <c r="DN243" s="87"/>
      <c r="DO243" s="87"/>
      <c r="DP243" s="87"/>
      <c r="DQ243" s="87"/>
      <c r="DR243" s="87"/>
      <c r="DS243" s="87"/>
      <c r="DT243" s="87"/>
      <c r="DU243" s="87"/>
      <c r="DV243" s="87"/>
      <c r="DW243" s="87"/>
      <c r="DX243" s="87"/>
      <c r="DY243" s="87"/>
      <c r="DZ243" s="87"/>
    </row>
    <row r="244" spans="1:130" x14ac:dyDescent="0.3">
      <c r="A244" s="96" t="str">
        <f ca="1">IF(OFFSET(Actions!B1,118,0)  = "","", OFFSET(Actions!B1,118,0) )</f>
        <v/>
      </c>
      <c r="B244" s="96" t="str">
        <f ca="1">IF(OFFSET(Actions!H$1,118,0) = "","", OFFSET(Actions!H$1,118,0))</f>
        <v/>
      </c>
      <c r="C244" s="96" t="str">
        <f ca="1">IF(OFFSET(Actions!C1,118,0)  = "","", OFFSET(Actions!C1,118,0) )</f>
        <v/>
      </c>
      <c r="D244" s="97" t="str">
        <f ca="1">IF(OFFSET(Actions!I$1,118,0) = 0/1/1900,"",IFERROR(DATEVALUE(MID(OFFSET(Actions!I$1,118,0), 5,8 )), OFFSET(Actions!I$1,118,0)))</f>
        <v/>
      </c>
      <c r="E244" s="97" t="str">
        <f ca="1">IF(OFFSET(Actions!J$1,118,0) = 0/1/1900,"",IFERROR(DATEVALUE(MID(OFFSET(Actions!J$1,118,0), 5,8 )), OFFSET(Actions!J$1,118,0)))</f>
        <v/>
      </c>
      <c r="F244" s="97" t="str">
        <f ca="1">IF(OFFSET(Actions!K$1,118,0) = 0/1/1900,"",IFERROR(DATEVALUE(MID(OFFSET(Actions!K$1,118,0), 5,8 )), OFFSET(Actions!K$1,118,0)))</f>
        <v/>
      </c>
      <c r="G244" s="98" t="str">
        <f ca="1">IF(OFFSET(Actions!G1,118,0)  = "","", OFFSET(Actions!G1,118,0) )</f>
        <v/>
      </c>
      <c r="H244" s="82" t="str">
        <f ca="1">IF(OFFSET(Actions!E1,118,0)  = "","", OFFSET(Actions!E1,118,0) )</f>
        <v/>
      </c>
      <c r="I244" s="87" t="str">
        <f t="shared" ref="I244:AN244" ca="1" si="458">IF($C$2=TRUE,IF($F$244="",IF(AND(OR($D$244&lt;=I$8,$D$244&lt;J$8),$E$244&gt;=I$8),$H$244,IF(OR(WEEKDAY(I$8)=1,WEEKDAY(I$8)=7),"WD"," ")),IF(AND(OR($D$244&lt;=I$8,$D$244&lt;J$8),$F$244&gt;=I$8),"C",IF(OR(WEEKDAY(I$8)=1,WEEKDAY(I$8)=7),"WD"," "))),IF(OR(WEEKDAY(I$8)=1,WEEKDAY(I$8)=7),"WD",IF($F$244="",IF(AND(OR($D$244&lt;=I$8,$D$244&lt;J$8),$E$244&gt;=I$8),$H$244," "),IF(AND(OR($D$244&lt;=I$8,$D$244&lt;J$8),$F$244&gt;=I$8),"C"," "))))</f>
        <v xml:space="preserve"> </v>
      </c>
      <c r="J244" s="87" t="str">
        <f t="shared" ca="1" si="458"/>
        <v xml:space="preserve"> </v>
      </c>
      <c r="K244" s="87" t="str">
        <f t="shared" ca="1" si="458"/>
        <v xml:space="preserve"> </v>
      </c>
      <c r="L244" s="87" t="str">
        <f t="shared" si="458"/>
        <v>WD</v>
      </c>
      <c r="M244" s="87" t="str">
        <f t="shared" si="458"/>
        <v>WD</v>
      </c>
      <c r="N244" s="87" t="str">
        <f t="shared" ca="1" si="458"/>
        <v xml:space="preserve"> </v>
      </c>
      <c r="O244" s="87" t="str">
        <f t="shared" ca="1" si="458"/>
        <v xml:space="preserve"> </v>
      </c>
      <c r="P244" s="87" t="str">
        <f t="shared" ca="1" si="458"/>
        <v xml:space="preserve"> </v>
      </c>
      <c r="Q244" s="87" t="str">
        <f t="shared" ca="1" si="458"/>
        <v xml:space="preserve"> </v>
      </c>
      <c r="R244" s="87" t="str">
        <f t="shared" ca="1" si="458"/>
        <v xml:space="preserve"> </v>
      </c>
      <c r="S244" s="87" t="str">
        <f t="shared" si="458"/>
        <v>WD</v>
      </c>
      <c r="T244" s="87" t="str">
        <f t="shared" si="458"/>
        <v>WD</v>
      </c>
      <c r="U244" s="87" t="str">
        <f t="shared" ca="1" si="458"/>
        <v xml:space="preserve"> </v>
      </c>
      <c r="V244" s="87" t="str">
        <f t="shared" ca="1" si="458"/>
        <v xml:space="preserve"> </v>
      </c>
      <c r="W244" s="87" t="str">
        <f t="shared" ca="1" si="458"/>
        <v xml:space="preserve"> </v>
      </c>
      <c r="X244" s="87" t="str">
        <f t="shared" ca="1" si="458"/>
        <v xml:space="preserve"> </v>
      </c>
      <c r="Y244" s="87" t="str">
        <f t="shared" ca="1" si="458"/>
        <v xml:space="preserve"> </v>
      </c>
      <c r="Z244" s="87" t="str">
        <f t="shared" si="458"/>
        <v>WD</v>
      </c>
      <c r="AA244" s="87" t="str">
        <f t="shared" si="458"/>
        <v>WD</v>
      </c>
      <c r="AB244" s="87" t="str">
        <f t="shared" ca="1" si="458"/>
        <v xml:space="preserve"> </v>
      </c>
      <c r="AC244" s="87" t="str">
        <f t="shared" ca="1" si="458"/>
        <v xml:space="preserve"> </v>
      </c>
      <c r="AD244" s="87" t="str">
        <f t="shared" ca="1" si="458"/>
        <v xml:space="preserve"> </v>
      </c>
      <c r="AE244" s="87" t="str">
        <f t="shared" ca="1" si="458"/>
        <v xml:space="preserve"> </v>
      </c>
      <c r="AF244" s="87" t="str">
        <f t="shared" ca="1" si="458"/>
        <v xml:space="preserve"> </v>
      </c>
      <c r="AG244" s="87" t="str">
        <f t="shared" si="458"/>
        <v>WD</v>
      </c>
      <c r="AH244" s="87" t="str">
        <f t="shared" si="458"/>
        <v>WD</v>
      </c>
      <c r="AI244" s="87" t="str">
        <f t="shared" ca="1" si="458"/>
        <v xml:space="preserve"> </v>
      </c>
      <c r="AJ244" s="87" t="str">
        <f t="shared" ca="1" si="458"/>
        <v xml:space="preserve"> </v>
      </c>
      <c r="AK244" s="87" t="str">
        <f t="shared" ca="1" si="458"/>
        <v xml:space="preserve"> </v>
      </c>
      <c r="AL244" s="87" t="str">
        <f t="shared" ca="1" si="458"/>
        <v xml:space="preserve"> </v>
      </c>
      <c r="AM244" s="87" t="str">
        <f t="shared" ca="1" si="458"/>
        <v xml:space="preserve"> </v>
      </c>
      <c r="AN244" s="87" t="str">
        <f t="shared" si="458"/>
        <v>WD</v>
      </c>
      <c r="AO244" s="87" t="str">
        <f t="shared" ref="AO244:BT244" si="459">IF($C$2=TRUE,IF($F$244="",IF(AND(OR($D$244&lt;=AO$8,$D$244&lt;AP$8),$E$244&gt;=AO$8),$H$244,IF(OR(WEEKDAY(AO$8)=1,WEEKDAY(AO$8)=7),"WD"," ")),IF(AND(OR($D$244&lt;=AO$8,$D$244&lt;AP$8),$F$244&gt;=AO$8),"C",IF(OR(WEEKDAY(AO$8)=1,WEEKDAY(AO$8)=7),"WD"," "))),IF(OR(WEEKDAY(AO$8)=1,WEEKDAY(AO$8)=7),"WD",IF($F$244="",IF(AND(OR($D$244&lt;=AO$8,$D$244&lt;AP$8),$E$244&gt;=AO$8),$H$244," "),IF(AND(OR($D$244&lt;=AO$8,$D$244&lt;AP$8),$F$244&gt;=AO$8),"C"," "))))</f>
        <v>WD</v>
      </c>
      <c r="AP244" s="87" t="str">
        <f t="shared" ca="1" si="459"/>
        <v xml:space="preserve"> </v>
      </c>
      <c r="AQ244" s="87" t="str">
        <f t="shared" ca="1" si="459"/>
        <v xml:space="preserve"> </v>
      </c>
      <c r="AR244" s="87" t="str">
        <f t="shared" ca="1" si="459"/>
        <v xml:space="preserve"> </v>
      </c>
      <c r="AS244" s="87" t="str">
        <f t="shared" ca="1" si="459"/>
        <v xml:space="preserve"> </v>
      </c>
      <c r="AT244" s="87" t="str">
        <f t="shared" ca="1" si="459"/>
        <v xml:space="preserve"> </v>
      </c>
      <c r="AU244" s="87" t="str">
        <f t="shared" si="459"/>
        <v>WD</v>
      </c>
      <c r="AV244" s="87" t="str">
        <f t="shared" si="459"/>
        <v>WD</v>
      </c>
      <c r="AW244" s="87" t="str">
        <f t="shared" ca="1" si="459"/>
        <v xml:space="preserve"> </v>
      </c>
      <c r="AX244" s="87" t="str">
        <f t="shared" ca="1" si="459"/>
        <v xml:space="preserve"> </v>
      </c>
      <c r="AY244" s="87" t="str">
        <f t="shared" ca="1" si="459"/>
        <v xml:space="preserve"> </v>
      </c>
      <c r="AZ244" s="87" t="str">
        <f t="shared" ca="1" si="459"/>
        <v xml:space="preserve"> </v>
      </c>
      <c r="BA244" s="87" t="str">
        <f t="shared" ca="1" si="459"/>
        <v xml:space="preserve"> </v>
      </c>
      <c r="BB244" s="87" t="str">
        <f t="shared" si="459"/>
        <v>WD</v>
      </c>
      <c r="BC244" s="87" t="str">
        <f t="shared" si="459"/>
        <v>WD</v>
      </c>
      <c r="BD244" s="87" t="str">
        <f t="shared" ca="1" si="459"/>
        <v xml:space="preserve"> </v>
      </c>
      <c r="BE244" s="87" t="str">
        <f t="shared" ca="1" si="459"/>
        <v xml:space="preserve"> </v>
      </c>
      <c r="BF244" s="87" t="str">
        <f t="shared" ca="1" si="459"/>
        <v xml:space="preserve"> </v>
      </c>
      <c r="BG244" s="87" t="str">
        <f t="shared" ca="1" si="459"/>
        <v xml:space="preserve"> </v>
      </c>
      <c r="BH244" s="87" t="str">
        <f t="shared" ca="1" si="459"/>
        <v xml:space="preserve"> </v>
      </c>
      <c r="BI244" s="87" t="str">
        <f t="shared" si="459"/>
        <v>WD</v>
      </c>
      <c r="BJ244" s="87" t="str">
        <f t="shared" si="459"/>
        <v>WD</v>
      </c>
      <c r="BK244" s="87" t="str">
        <f t="shared" ca="1" si="459"/>
        <v xml:space="preserve"> </v>
      </c>
      <c r="BL244" s="87" t="str">
        <f t="shared" ca="1" si="459"/>
        <v xml:space="preserve"> </v>
      </c>
      <c r="BM244" s="87" t="str">
        <f t="shared" ca="1" si="459"/>
        <v xml:space="preserve"> </v>
      </c>
      <c r="BN244" s="87" t="str">
        <f t="shared" ca="1" si="459"/>
        <v xml:space="preserve"> </v>
      </c>
      <c r="BO244" s="87" t="str">
        <f t="shared" ca="1" si="459"/>
        <v xml:space="preserve"> </v>
      </c>
      <c r="BP244" s="87" t="str">
        <f t="shared" si="459"/>
        <v>WD</v>
      </c>
      <c r="BQ244" s="87" t="str">
        <f t="shared" si="459"/>
        <v>WD</v>
      </c>
      <c r="BR244" s="87" t="str">
        <f t="shared" ca="1" si="459"/>
        <v xml:space="preserve"> </v>
      </c>
      <c r="BS244" s="87" t="str">
        <f t="shared" ca="1" si="459"/>
        <v xml:space="preserve"> </v>
      </c>
      <c r="BT244" s="87" t="str">
        <f t="shared" ca="1" si="459"/>
        <v xml:space="preserve"> </v>
      </c>
      <c r="BU244" s="87" t="str">
        <f t="shared" ref="BU244:CZ244" ca="1" si="460">IF($C$2=TRUE,IF($F$244="",IF(AND(OR($D$244&lt;=BU$8,$D$244&lt;BV$8),$E$244&gt;=BU$8),$H$244,IF(OR(WEEKDAY(BU$8)=1,WEEKDAY(BU$8)=7),"WD"," ")),IF(AND(OR($D$244&lt;=BU$8,$D$244&lt;BV$8),$F$244&gt;=BU$8),"C",IF(OR(WEEKDAY(BU$8)=1,WEEKDAY(BU$8)=7),"WD"," "))),IF(OR(WEEKDAY(BU$8)=1,WEEKDAY(BU$8)=7),"WD",IF($F$244="",IF(AND(OR($D$244&lt;=BU$8,$D$244&lt;BV$8),$E$244&gt;=BU$8),$H$244," "),IF(AND(OR($D$244&lt;=BU$8,$D$244&lt;BV$8),$F$244&gt;=BU$8),"C"," "))))</f>
        <v xml:space="preserve"> </v>
      </c>
      <c r="BV244" s="87" t="str">
        <f t="shared" ca="1" si="460"/>
        <v xml:space="preserve"> </v>
      </c>
      <c r="BW244" s="87" t="str">
        <f t="shared" si="460"/>
        <v>WD</v>
      </c>
      <c r="BX244" s="87" t="str">
        <f t="shared" si="460"/>
        <v>WD</v>
      </c>
      <c r="BY244" s="87" t="str">
        <f t="shared" ca="1" si="460"/>
        <v xml:space="preserve"> </v>
      </c>
      <c r="BZ244" s="87" t="str">
        <f t="shared" ca="1" si="460"/>
        <v xml:space="preserve"> </v>
      </c>
      <c r="CA244" s="87" t="str">
        <f t="shared" ca="1" si="460"/>
        <v xml:space="preserve"> </v>
      </c>
      <c r="CB244" s="87" t="str">
        <f t="shared" ca="1" si="460"/>
        <v xml:space="preserve"> </v>
      </c>
      <c r="CC244" s="87" t="str">
        <f t="shared" ca="1" si="460"/>
        <v xml:space="preserve"> </v>
      </c>
      <c r="CD244" s="87" t="str">
        <f t="shared" si="460"/>
        <v>WD</v>
      </c>
      <c r="CE244" s="87" t="str">
        <f t="shared" si="460"/>
        <v>WD</v>
      </c>
      <c r="CF244" s="87" t="str">
        <f t="shared" ca="1" si="460"/>
        <v xml:space="preserve"> </v>
      </c>
      <c r="CG244" s="87" t="str">
        <f t="shared" ca="1" si="460"/>
        <v xml:space="preserve"> </v>
      </c>
      <c r="CH244" s="87" t="str">
        <f t="shared" ca="1" si="460"/>
        <v xml:space="preserve"> </v>
      </c>
      <c r="CI244" s="87" t="str">
        <f t="shared" ca="1" si="460"/>
        <v xml:space="preserve"> </v>
      </c>
      <c r="CJ244" s="87" t="str">
        <f t="shared" ca="1" si="460"/>
        <v xml:space="preserve"> </v>
      </c>
      <c r="CK244" s="87" t="str">
        <f t="shared" si="460"/>
        <v>WD</v>
      </c>
      <c r="CL244" s="87" t="str">
        <f t="shared" si="460"/>
        <v>WD</v>
      </c>
      <c r="CM244" s="87" t="str">
        <f t="shared" ca="1" si="460"/>
        <v xml:space="preserve"> </v>
      </c>
      <c r="CN244" s="87" t="str">
        <f t="shared" ca="1" si="460"/>
        <v xml:space="preserve"> </v>
      </c>
      <c r="CO244" s="87" t="str">
        <f t="shared" ca="1" si="460"/>
        <v xml:space="preserve"> </v>
      </c>
      <c r="CP244" s="87" t="str">
        <f t="shared" ca="1" si="460"/>
        <v xml:space="preserve"> </v>
      </c>
      <c r="CQ244" s="87" t="str">
        <f t="shared" ca="1" si="460"/>
        <v xml:space="preserve"> </v>
      </c>
      <c r="CR244" s="87" t="str">
        <f t="shared" si="460"/>
        <v>WD</v>
      </c>
      <c r="CS244" s="87" t="str">
        <f t="shared" si="460"/>
        <v>WD</v>
      </c>
      <c r="CT244" s="87" t="str">
        <f t="shared" ca="1" si="460"/>
        <v xml:space="preserve"> </v>
      </c>
      <c r="CU244" s="87" t="str">
        <f t="shared" ca="1" si="460"/>
        <v xml:space="preserve"> </v>
      </c>
      <c r="CV244" s="87" t="str">
        <f t="shared" ca="1" si="460"/>
        <v xml:space="preserve"> </v>
      </c>
      <c r="CW244" s="87" t="str">
        <f t="shared" ca="1" si="460"/>
        <v xml:space="preserve"> </v>
      </c>
      <c r="CX244" s="87" t="str">
        <f t="shared" ca="1" si="460"/>
        <v xml:space="preserve"> </v>
      </c>
      <c r="CY244" s="87" t="str">
        <f t="shared" si="460"/>
        <v>WD</v>
      </c>
      <c r="CZ244" s="87" t="str">
        <f t="shared" si="460"/>
        <v>WD</v>
      </c>
      <c r="DA244" s="87" t="str">
        <f t="shared" ref="DA244:DZ244" ca="1" si="461">IF($C$2=TRUE,IF($F$244="",IF(AND(OR($D$244&lt;=DA$8,$D$244&lt;DB$8),$E$244&gt;=DA$8),$H$244,IF(OR(WEEKDAY(DA$8)=1,WEEKDAY(DA$8)=7),"WD"," ")),IF(AND(OR($D$244&lt;=DA$8,$D$244&lt;DB$8),$F$244&gt;=DA$8),"C",IF(OR(WEEKDAY(DA$8)=1,WEEKDAY(DA$8)=7),"WD"," "))),IF(OR(WEEKDAY(DA$8)=1,WEEKDAY(DA$8)=7),"WD",IF($F$244="",IF(AND(OR($D$244&lt;=DA$8,$D$244&lt;DB$8),$E$244&gt;=DA$8),$H$244," "),IF(AND(OR($D$244&lt;=DA$8,$D$244&lt;DB$8),$F$244&gt;=DA$8),"C"," "))))</f>
        <v xml:space="preserve"> </v>
      </c>
      <c r="DB244" s="87" t="str">
        <f t="shared" ca="1" si="461"/>
        <v xml:space="preserve"> </v>
      </c>
      <c r="DC244" s="87" t="str">
        <f t="shared" ca="1" si="461"/>
        <v xml:space="preserve"> </v>
      </c>
      <c r="DD244" s="87" t="str">
        <f t="shared" ca="1" si="461"/>
        <v xml:space="preserve"> </v>
      </c>
      <c r="DE244" s="87" t="str">
        <f t="shared" ca="1" si="461"/>
        <v xml:space="preserve"> </v>
      </c>
      <c r="DF244" s="87" t="str">
        <f t="shared" si="461"/>
        <v>WD</v>
      </c>
      <c r="DG244" s="87" t="str">
        <f t="shared" si="461"/>
        <v>WD</v>
      </c>
      <c r="DH244" s="87" t="str">
        <f t="shared" ca="1" si="461"/>
        <v xml:space="preserve"> </v>
      </c>
      <c r="DI244" s="87" t="str">
        <f t="shared" ca="1" si="461"/>
        <v xml:space="preserve"> </v>
      </c>
      <c r="DJ244" s="87" t="str">
        <f t="shared" ca="1" si="461"/>
        <v xml:space="preserve"> </v>
      </c>
      <c r="DK244" s="87" t="str">
        <f t="shared" ca="1" si="461"/>
        <v xml:space="preserve"> </v>
      </c>
      <c r="DL244" s="87" t="str">
        <f t="shared" ca="1" si="461"/>
        <v xml:space="preserve"> </v>
      </c>
      <c r="DM244" s="87" t="str">
        <f t="shared" si="461"/>
        <v>WD</v>
      </c>
      <c r="DN244" s="87" t="str">
        <f t="shared" si="461"/>
        <v>WD</v>
      </c>
      <c r="DO244" s="87" t="str">
        <f t="shared" ca="1" si="461"/>
        <v xml:space="preserve"> </v>
      </c>
      <c r="DP244" s="87" t="str">
        <f t="shared" ca="1" si="461"/>
        <v xml:space="preserve"> </v>
      </c>
      <c r="DQ244" s="87" t="str">
        <f t="shared" ca="1" si="461"/>
        <v xml:space="preserve"> </v>
      </c>
      <c r="DR244" s="87" t="str">
        <f t="shared" ca="1" si="461"/>
        <v xml:space="preserve"> </v>
      </c>
      <c r="DS244" s="87" t="str">
        <f t="shared" ca="1" si="461"/>
        <v xml:space="preserve"> </v>
      </c>
      <c r="DT244" s="87" t="str">
        <f t="shared" si="461"/>
        <v>WD</v>
      </c>
      <c r="DU244" s="87" t="str">
        <f t="shared" si="461"/>
        <v>WD</v>
      </c>
      <c r="DV244" s="87" t="str">
        <f t="shared" ca="1" si="461"/>
        <v xml:space="preserve"> </v>
      </c>
      <c r="DW244" s="87" t="str">
        <f t="shared" ca="1" si="461"/>
        <v xml:space="preserve"> </v>
      </c>
      <c r="DX244" s="87" t="str">
        <f t="shared" ca="1" si="461"/>
        <v xml:space="preserve"> </v>
      </c>
      <c r="DY244" s="87" t="str">
        <f t="shared" ca="1" si="461"/>
        <v xml:space="preserve"> </v>
      </c>
      <c r="DZ244" s="87" t="str">
        <f t="shared" ca="1" si="461"/>
        <v xml:space="preserve"> </v>
      </c>
    </row>
    <row r="245" spans="1:130" s="74" customFormat="1" ht="1.2" customHeight="1" x14ac:dyDescent="0.3">
      <c r="A245" s="96"/>
      <c r="B245" s="96"/>
      <c r="C245" s="96"/>
      <c r="D245" s="97"/>
      <c r="E245" s="97"/>
      <c r="F245" s="97"/>
      <c r="G245" s="98" t="str">
        <f ca="1">IF(AND(G244 = 100%, G246 = 100%), "100%", " ")</f>
        <v xml:space="preserve"> </v>
      </c>
      <c r="H245" s="82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  <c r="CC245" s="87"/>
      <c r="CD245" s="87"/>
      <c r="CE245" s="87"/>
      <c r="CF245" s="87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87"/>
      <c r="CZ245" s="87"/>
      <c r="DA245" s="87"/>
      <c r="DB245" s="87"/>
      <c r="DC245" s="87"/>
      <c r="DD245" s="87"/>
      <c r="DE245" s="87"/>
      <c r="DF245" s="87"/>
      <c r="DG245" s="87"/>
      <c r="DH245" s="87"/>
      <c r="DI245" s="87"/>
      <c r="DJ245" s="87"/>
      <c r="DK245" s="87"/>
      <c r="DL245" s="87"/>
      <c r="DM245" s="87"/>
      <c r="DN245" s="87"/>
      <c r="DO245" s="87"/>
      <c r="DP245" s="87"/>
      <c r="DQ245" s="87"/>
      <c r="DR245" s="87"/>
      <c r="DS245" s="87"/>
      <c r="DT245" s="87"/>
      <c r="DU245" s="87"/>
      <c r="DV245" s="87"/>
      <c r="DW245" s="87"/>
      <c r="DX245" s="87"/>
      <c r="DY245" s="87"/>
      <c r="DZ245" s="87"/>
    </row>
    <row r="246" spans="1:130" x14ac:dyDescent="0.3">
      <c r="A246" s="96" t="str">
        <f ca="1">IF(OFFSET(Actions!B1,119,0)  = "","", OFFSET(Actions!B1,119,0) )</f>
        <v/>
      </c>
      <c r="B246" s="96" t="str">
        <f ca="1">IF(OFFSET(Actions!H$1,119,0) = "","", OFFSET(Actions!H$1,119,0))</f>
        <v/>
      </c>
      <c r="C246" s="96" t="str">
        <f ca="1">IF(OFFSET(Actions!C1,119,0)  = "","", OFFSET(Actions!C1,119,0) )</f>
        <v/>
      </c>
      <c r="D246" s="97" t="str">
        <f ca="1">IF(OFFSET(Actions!I$1,119,0) = 0/1/1900,"",IFERROR(DATEVALUE(MID(OFFSET(Actions!I$1,119,0), 5,8 )), OFFSET(Actions!I$1,119,0)))</f>
        <v/>
      </c>
      <c r="E246" s="97" t="str">
        <f ca="1">IF(OFFSET(Actions!J$1,119,0) = 0/1/1900,"",IFERROR(DATEVALUE(MID(OFFSET(Actions!J$1,119,0), 5,8 )), OFFSET(Actions!J$1,119,0)))</f>
        <v/>
      </c>
      <c r="F246" s="97" t="str">
        <f ca="1">IF(OFFSET(Actions!K$1,119,0) = 0/1/1900,"",IFERROR(DATEVALUE(MID(OFFSET(Actions!K$1,119,0), 5,8 )), OFFSET(Actions!K$1,119,0)))</f>
        <v/>
      </c>
      <c r="G246" s="98" t="str">
        <f ca="1">IF(OFFSET(Actions!G1,119,0)  = "","", OFFSET(Actions!G1,119,0) )</f>
        <v/>
      </c>
      <c r="H246" s="82" t="str">
        <f ca="1">IF(OFFSET(Actions!E1,119,0)  = "","", OFFSET(Actions!E1,119,0) )</f>
        <v/>
      </c>
      <c r="I246" s="87" t="str">
        <f t="shared" ref="I246:AN246" ca="1" si="462">IF($C$2=TRUE,IF($F$246="",IF(AND(OR($D$246&lt;=I$8,$D$246&lt;J$8),$E$246&gt;=I$8),$H$246,IF(OR(WEEKDAY(I$8)=1,WEEKDAY(I$8)=7),"WD"," ")),IF(AND(OR($D$246&lt;=I$8,$D$246&lt;J$8),$F$246&gt;=I$8),"C",IF(OR(WEEKDAY(I$8)=1,WEEKDAY(I$8)=7),"WD"," "))),IF(OR(WEEKDAY(I$8)=1,WEEKDAY(I$8)=7),"WD",IF($F$246="",IF(AND(OR($D$246&lt;=I$8,$D$246&lt;J$8),$E$246&gt;=I$8),$H$246," "),IF(AND(OR($D$246&lt;=I$8,$D$246&lt;J$8),$F$246&gt;=I$8),"C"," "))))</f>
        <v xml:space="preserve"> </v>
      </c>
      <c r="J246" s="87" t="str">
        <f t="shared" ca="1" si="462"/>
        <v xml:space="preserve"> </v>
      </c>
      <c r="K246" s="87" t="str">
        <f t="shared" ca="1" si="462"/>
        <v xml:space="preserve"> </v>
      </c>
      <c r="L246" s="87" t="str">
        <f t="shared" si="462"/>
        <v>WD</v>
      </c>
      <c r="M246" s="87" t="str">
        <f t="shared" si="462"/>
        <v>WD</v>
      </c>
      <c r="N246" s="87" t="str">
        <f t="shared" ca="1" si="462"/>
        <v xml:space="preserve"> </v>
      </c>
      <c r="O246" s="87" t="str">
        <f t="shared" ca="1" si="462"/>
        <v xml:space="preserve"> </v>
      </c>
      <c r="P246" s="87" t="str">
        <f t="shared" ca="1" si="462"/>
        <v xml:space="preserve"> </v>
      </c>
      <c r="Q246" s="87" t="str">
        <f t="shared" ca="1" si="462"/>
        <v xml:space="preserve"> </v>
      </c>
      <c r="R246" s="87" t="str">
        <f t="shared" ca="1" si="462"/>
        <v xml:space="preserve"> </v>
      </c>
      <c r="S246" s="87" t="str">
        <f t="shared" si="462"/>
        <v>WD</v>
      </c>
      <c r="T246" s="87" t="str">
        <f t="shared" si="462"/>
        <v>WD</v>
      </c>
      <c r="U246" s="87" t="str">
        <f t="shared" ca="1" si="462"/>
        <v xml:space="preserve"> </v>
      </c>
      <c r="V246" s="87" t="str">
        <f t="shared" ca="1" si="462"/>
        <v xml:space="preserve"> </v>
      </c>
      <c r="W246" s="87" t="str">
        <f t="shared" ca="1" si="462"/>
        <v xml:space="preserve"> </v>
      </c>
      <c r="X246" s="87" t="str">
        <f t="shared" ca="1" si="462"/>
        <v xml:space="preserve"> </v>
      </c>
      <c r="Y246" s="87" t="str">
        <f t="shared" ca="1" si="462"/>
        <v xml:space="preserve"> </v>
      </c>
      <c r="Z246" s="87" t="str">
        <f t="shared" si="462"/>
        <v>WD</v>
      </c>
      <c r="AA246" s="87" t="str">
        <f t="shared" si="462"/>
        <v>WD</v>
      </c>
      <c r="AB246" s="87" t="str">
        <f t="shared" ca="1" si="462"/>
        <v xml:space="preserve"> </v>
      </c>
      <c r="AC246" s="87" t="str">
        <f t="shared" ca="1" si="462"/>
        <v xml:space="preserve"> </v>
      </c>
      <c r="AD246" s="87" t="str">
        <f t="shared" ca="1" si="462"/>
        <v xml:space="preserve"> </v>
      </c>
      <c r="AE246" s="87" t="str">
        <f t="shared" ca="1" si="462"/>
        <v xml:space="preserve"> </v>
      </c>
      <c r="AF246" s="87" t="str">
        <f t="shared" ca="1" si="462"/>
        <v xml:space="preserve"> </v>
      </c>
      <c r="AG246" s="87" t="str">
        <f t="shared" si="462"/>
        <v>WD</v>
      </c>
      <c r="AH246" s="87" t="str">
        <f t="shared" si="462"/>
        <v>WD</v>
      </c>
      <c r="AI246" s="87" t="str">
        <f t="shared" ca="1" si="462"/>
        <v xml:space="preserve"> </v>
      </c>
      <c r="AJ246" s="87" t="str">
        <f t="shared" ca="1" si="462"/>
        <v xml:space="preserve"> </v>
      </c>
      <c r="AK246" s="87" t="str">
        <f t="shared" ca="1" si="462"/>
        <v xml:space="preserve"> </v>
      </c>
      <c r="AL246" s="87" t="str">
        <f t="shared" ca="1" si="462"/>
        <v xml:space="preserve"> </v>
      </c>
      <c r="AM246" s="87" t="str">
        <f t="shared" ca="1" si="462"/>
        <v xml:space="preserve"> </v>
      </c>
      <c r="AN246" s="87" t="str">
        <f t="shared" si="462"/>
        <v>WD</v>
      </c>
      <c r="AO246" s="87" t="str">
        <f t="shared" ref="AO246:BT246" si="463">IF($C$2=TRUE,IF($F$246="",IF(AND(OR($D$246&lt;=AO$8,$D$246&lt;AP$8),$E$246&gt;=AO$8),$H$246,IF(OR(WEEKDAY(AO$8)=1,WEEKDAY(AO$8)=7),"WD"," ")),IF(AND(OR($D$246&lt;=AO$8,$D$246&lt;AP$8),$F$246&gt;=AO$8),"C",IF(OR(WEEKDAY(AO$8)=1,WEEKDAY(AO$8)=7),"WD"," "))),IF(OR(WEEKDAY(AO$8)=1,WEEKDAY(AO$8)=7),"WD",IF($F$246="",IF(AND(OR($D$246&lt;=AO$8,$D$246&lt;AP$8),$E$246&gt;=AO$8),$H$246," "),IF(AND(OR($D$246&lt;=AO$8,$D$246&lt;AP$8),$F$246&gt;=AO$8),"C"," "))))</f>
        <v>WD</v>
      </c>
      <c r="AP246" s="87" t="str">
        <f t="shared" ca="1" si="463"/>
        <v xml:space="preserve"> </v>
      </c>
      <c r="AQ246" s="87" t="str">
        <f t="shared" ca="1" si="463"/>
        <v xml:space="preserve"> </v>
      </c>
      <c r="AR246" s="87" t="str">
        <f t="shared" ca="1" si="463"/>
        <v xml:space="preserve"> </v>
      </c>
      <c r="AS246" s="87" t="str">
        <f t="shared" ca="1" si="463"/>
        <v xml:space="preserve"> </v>
      </c>
      <c r="AT246" s="87" t="str">
        <f t="shared" ca="1" si="463"/>
        <v xml:space="preserve"> </v>
      </c>
      <c r="AU246" s="87" t="str">
        <f t="shared" si="463"/>
        <v>WD</v>
      </c>
      <c r="AV246" s="87" t="str">
        <f t="shared" si="463"/>
        <v>WD</v>
      </c>
      <c r="AW246" s="87" t="str">
        <f t="shared" ca="1" si="463"/>
        <v xml:space="preserve"> </v>
      </c>
      <c r="AX246" s="87" t="str">
        <f t="shared" ca="1" si="463"/>
        <v xml:space="preserve"> </v>
      </c>
      <c r="AY246" s="87" t="str">
        <f t="shared" ca="1" si="463"/>
        <v xml:space="preserve"> </v>
      </c>
      <c r="AZ246" s="87" t="str">
        <f t="shared" ca="1" si="463"/>
        <v xml:space="preserve"> </v>
      </c>
      <c r="BA246" s="87" t="str">
        <f t="shared" ca="1" si="463"/>
        <v xml:space="preserve"> </v>
      </c>
      <c r="BB246" s="87" t="str">
        <f t="shared" si="463"/>
        <v>WD</v>
      </c>
      <c r="BC246" s="87" t="str">
        <f t="shared" si="463"/>
        <v>WD</v>
      </c>
      <c r="BD246" s="87" t="str">
        <f t="shared" ca="1" si="463"/>
        <v xml:space="preserve"> </v>
      </c>
      <c r="BE246" s="87" t="str">
        <f t="shared" ca="1" si="463"/>
        <v xml:space="preserve"> </v>
      </c>
      <c r="BF246" s="87" t="str">
        <f t="shared" ca="1" si="463"/>
        <v xml:space="preserve"> </v>
      </c>
      <c r="BG246" s="87" t="str">
        <f t="shared" ca="1" si="463"/>
        <v xml:space="preserve"> </v>
      </c>
      <c r="BH246" s="87" t="str">
        <f t="shared" ca="1" si="463"/>
        <v xml:space="preserve"> </v>
      </c>
      <c r="BI246" s="87" t="str">
        <f t="shared" si="463"/>
        <v>WD</v>
      </c>
      <c r="BJ246" s="87" t="str">
        <f t="shared" si="463"/>
        <v>WD</v>
      </c>
      <c r="BK246" s="87" t="str">
        <f t="shared" ca="1" si="463"/>
        <v xml:space="preserve"> </v>
      </c>
      <c r="BL246" s="87" t="str">
        <f t="shared" ca="1" si="463"/>
        <v xml:space="preserve"> </v>
      </c>
      <c r="BM246" s="87" t="str">
        <f t="shared" ca="1" si="463"/>
        <v xml:space="preserve"> </v>
      </c>
      <c r="BN246" s="87" t="str">
        <f t="shared" ca="1" si="463"/>
        <v xml:space="preserve"> </v>
      </c>
      <c r="BO246" s="87" t="str">
        <f t="shared" ca="1" si="463"/>
        <v xml:space="preserve"> </v>
      </c>
      <c r="BP246" s="87" t="str">
        <f t="shared" si="463"/>
        <v>WD</v>
      </c>
      <c r="BQ246" s="87" t="str">
        <f t="shared" si="463"/>
        <v>WD</v>
      </c>
      <c r="BR246" s="87" t="str">
        <f t="shared" ca="1" si="463"/>
        <v xml:space="preserve"> </v>
      </c>
      <c r="BS246" s="87" t="str">
        <f t="shared" ca="1" si="463"/>
        <v xml:space="preserve"> </v>
      </c>
      <c r="BT246" s="87" t="str">
        <f t="shared" ca="1" si="463"/>
        <v xml:space="preserve"> </v>
      </c>
      <c r="BU246" s="87" t="str">
        <f t="shared" ref="BU246:CZ246" ca="1" si="464">IF($C$2=TRUE,IF($F$246="",IF(AND(OR($D$246&lt;=BU$8,$D$246&lt;BV$8),$E$246&gt;=BU$8),$H$246,IF(OR(WEEKDAY(BU$8)=1,WEEKDAY(BU$8)=7),"WD"," ")),IF(AND(OR($D$246&lt;=BU$8,$D$246&lt;BV$8),$F$246&gt;=BU$8),"C",IF(OR(WEEKDAY(BU$8)=1,WEEKDAY(BU$8)=7),"WD"," "))),IF(OR(WEEKDAY(BU$8)=1,WEEKDAY(BU$8)=7),"WD",IF($F$246="",IF(AND(OR($D$246&lt;=BU$8,$D$246&lt;BV$8),$E$246&gt;=BU$8),$H$246," "),IF(AND(OR($D$246&lt;=BU$8,$D$246&lt;BV$8),$F$246&gt;=BU$8),"C"," "))))</f>
        <v xml:space="preserve"> </v>
      </c>
      <c r="BV246" s="87" t="str">
        <f t="shared" ca="1" si="464"/>
        <v xml:space="preserve"> </v>
      </c>
      <c r="BW246" s="87" t="str">
        <f t="shared" si="464"/>
        <v>WD</v>
      </c>
      <c r="BX246" s="87" t="str">
        <f t="shared" si="464"/>
        <v>WD</v>
      </c>
      <c r="BY246" s="87" t="str">
        <f t="shared" ca="1" si="464"/>
        <v xml:space="preserve"> </v>
      </c>
      <c r="BZ246" s="87" t="str">
        <f t="shared" ca="1" si="464"/>
        <v xml:space="preserve"> </v>
      </c>
      <c r="CA246" s="87" t="str">
        <f t="shared" ca="1" si="464"/>
        <v xml:space="preserve"> </v>
      </c>
      <c r="CB246" s="87" t="str">
        <f t="shared" ca="1" si="464"/>
        <v xml:space="preserve"> </v>
      </c>
      <c r="CC246" s="87" t="str">
        <f t="shared" ca="1" si="464"/>
        <v xml:space="preserve"> </v>
      </c>
      <c r="CD246" s="87" t="str">
        <f t="shared" si="464"/>
        <v>WD</v>
      </c>
      <c r="CE246" s="87" t="str">
        <f t="shared" si="464"/>
        <v>WD</v>
      </c>
      <c r="CF246" s="87" t="str">
        <f t="shared" ca="1" si="464"/>
        <v xml:space="preserve"> </v>
      </c>
      <c r="CG246" s="87" t="str">
        <f t="shared" ca="1" si="464"/>
        <v xml:space="preserve"> </v>
      </c>
      <c r="CH246" s="87" t="str">
        <f t="shared" ca="1" si="464"/>
        <v xml:space="preserve"> </v>
      </c>
      <c r="CI246" s="87" t="str">
        <f t="shared" ca="1" si="464"/>
        <v xml:space="preserve"> </v>
      </c>
      <c r="CJ246" s="87" t="str">
        <f t="shared" ca="1" si="464"/>
        <v xml:space="preserve"> </v>
      </c>
      <c r="CK246" s="87" t="str">
        <f t="shared" si="464"/>
        <v>WD</v>
      </c>
      <c r="CL246" s="87" t="str">
        <f t="shared" si="464"/>
        <v>WD</v>
      </c>
      <c r="CM246" s="87" t="str">
        <f t="shared" ca="1" si="464"/>
        <v xml:space="preserve"> </v>
      </c>
      <c r="CN246" s="87" t="str">
        <f t="shared" ca="1" si="464"/>
        <v xml:space="preserve"> </v>
      </c>
      <c r="CO246" s="87" t="str">
        <f t="shared" ca="1" si="464"/>
        <v xml:space="preserve"> </v>
      </c>
      <c r="CP246" s="87" t="str">
        <f t="shared" ca="1" si="464"/>
        <v xml:space="preserve"> </v>
      </c>
      <c r="CQ246" s="87" t="str">
        <f t="shared" ca="1" si="464"/>
        <v xml:space="preserve"> </v>
      </c>
      <c r="CR246" s="87" t="str">
        <f t="shared" si="464"/>
        <v>WD</v>
      </c>
      <c r="CS246" s="87" t="str">
        <f t="shared" si="464"/>
        <v>WD</v>
      </c>
      <c r="CT246" s="87" t="str">
        <f t="shared" ca="1" si="464"/>
        <v xml:space="preserve"> </v>
      </c>
      <c r="CU246" s="87" t="str">
        <f t="shared" ca="1" si="464"/>
        <v xml:space="preserve"> </v>
      </c>
      <c r="CV246" s="87" t="str">
        <f t="shared" ca="1" si="464"/>
        <v xml:space="preserve"> </v>
      </c>
      <c r="CW246" s="87" t="str">
        <f t="shared" ca="1" si="464"/>
        <v xml:space="preserve"> </v>
      </c>
      <c r="CX246" s="87" t="str">
        <f t="shared" ca="1" si="464"/>
        <v xml:space="preserve"> </v>
      </c>
      <c r="CY246" s="87" t="str">
        <f t="shared" si="464"/>
        <v>WD</v>
      </c>
      <c r="CZ246" s="87" t="str">
        <f t="shared" si="464"/>
        <v>WD</v>
      </c>
      <c r="DA246" s="87" t="str">
        <f t="shared" ref="DA246:DZ246" ca="1" si="465">IF($C$2=TRUE,IF($F$246="",IF(AND(OR($D$246&lt;=DA$8,$D$246&lt;DB$8),$E$246&gt;=DA$8),$H$246,IF(OR(WEEKDAY(DA$8)=1,WEEKDAY(DA$8)=7),"WD"," ")),IF(AND(OR($D$246&lt;=DA$8,$D$246&lt;DB$8),$F$246&gt;=DA$8),"C",IF(OR(WEEKDAY(DA$8)=1,WEEKDAY(DA$8)=7),"WD"," "))),IF(OR(WEEKDAY(DA$8)=1,WEEKDAY(DA$8)=7),"WD",IF($F$246="",IF(AND(OR($D$246&lt;=DA$8,$D$246&lt;DB$8),$E$246&gt;=DA$8),$H$246," "),IF(AND(OR($D$246&lt;=DA$8,$D$246&lt;DB$8),$F$246&gt;=DA$8),"C"," "))))</f>
        <v xml:space="preserve"> </v>
      </c>
      <c r="DB246" s="87" t="str">
        <f t="shared" ca="1" si="465"/>
        <v xml:space="preserve"> </v>
      </c>
      <c r="DC246" s="87" t="str">
        <f t="shared" ca="1" si="465"/>
        <v xml:space="preserve"> </v>
      </c>
      <c r="DD246" s="87" t="str">
        <f t="shared" ca="1" si="465"/>
        <v xml:space="preserve"> </v>
      </c>
      <c r="DE246" s="87" t="str">
        <f t="shared" ca="1" si="465"/>
        <v xml:space="preserve"> </v>
      </c>
      <c r="DF246" s="87" t="str">
        <f t="shared" si="465"/>
        <v>WD</v>
      </c>
      <c r="DG246" s="87" t="str">
        <f t="shared" si="465"/>
        <v>WD</v>
      </c>
      <c r="DH246" s="87" t="str">
        <f t="shared" ca="1" si="465"/>
        <v xml:space="preserve"> </v>
      </c>
      <c r="DI246" s="87" t="str">
        <f t="shared" ca="1" si="465"/>
        <v xml:space="preserve"> </v>
      </c>
      <c r="DJ246" s="87" t="str">
        <f t="shared" ca="1" si="465"/>
        <v xml:space="preserve"> </v>
      </c>
      <c r="DK246" s="87" t="str">
        <f t="shared" ca="1" si="465"/>
        <v xml:space="preserve"> </v>
      </c>
      <c r="DL246" s="87" t="str">
        <f t="shared" ca="1" si="465"/>
        <v xml:space="preserve"> </v>
      </c>
      <c r="DM246" s="87" t="str">
        <f t="shared" si="465"/>
        <v>WD</v>
      </c>
      <c r="DN246" s="87" t="str">
        <f t="shared" si="465"/>
        <v>WD</v>
      </c>
      <c r="DO246" s="87" t="str">
        <f t="shared" ca="1" si="465"/>
        <v xml:space="preserve"> </v>
      </c>
      <c r="DP246" s="87" t="str">
        <f t="shared" ca="1" si="465"/>
        <v xml:space="preserve"> </v>
      </c>
      <c r="DQ246" s="87" t="str">
        <f t="shared" ca="1" si="465"/>
        <v xml:space="preserve"> </v>
      </c>
      <c r="DR246" s="87" t="str">
        <f t="shared" ca="1" si="465"/>
        <v xml:space="preserve"> </v>
      </c>
      <c r="DS246" s="87" t="str">
        <f t="shared" ca="1" si="465"/>
        <v xml:space="preserve"> </v>
      </c>
      <c r="DT246" s="87" t="str">
        <f t="shared" si="465"/>
        <v>WD</v>
      </c>
      <c r="DU246" s="87" t="str">
        <f t="shared" si="465"/>
        <v>WD</v>
      </c>
      <c r="DV246" s="87" t="str">
        <f t="shared" ca="1" si="465"/>
        <v xml:space="preserve"> </v>
      </c>
      <c r="DW246" s="87" t="str">
        <f t="shared" ca="1" si="465"/>
        <v xml:space="preserve"> </v>
      </c>
      <c r="DX246" s="87" t="str">
        <f t="shared" ca="1" si="465"/>
        <v xml:space="preserve"> </v>
      </c>
      <c r="DY246" s="87" t="str">
        <f t="shared" ca="1" si="465"/>
        <v xml:space="preserve"> </v>
      </c>
      <c r="DZ246" s="87" t="str">
        <f t="shared" ca="1" si="465"/>
        <v xml:space="preserve"> </v>
      </c>
    </row>
    <row r="247" spans="1:130" s="74" customFormat="1" ht="1.2" customHeight="1" x14ac:dyDescent="0.3">
      <c r="A247" s="96"/>
      <c r="B247" s="96"/>
      <c r="C247" s="96"/>
      <c r="D247" s="97"/>
      <c r="E247" s="97"/>
      <c r="F247" s="97"/>
      <c r="G247" s="98" t="str">
        <f ca="1">IF(AND(G246 = 100%, G248 = 100%), "100%", " ")</f>
        <v xml:space="preserve"> </v>
      </c>
      <c r="H247" s="82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  <c r="CC247" s="87"/>
      <c r="CD247" s="87"/>
      <c r="CE247" s="87"/>
      <c r="CF247" s="87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87"/>
      <c r="CZ247" s="87"/>
      <c r="DA247" s="87"/>
      <c r="DB247" s="87"/>
      <c r="DC247" s="87"/>
      <c r="DD247" s="87"/>
      <c r="DE247" s="87"/>
      <c r="DF247" s="87"/>
      <c r="DG247" s="87"/>
      <c r="DH247" s="87"/>
      <c r="DI247" s="87"/>
      <c r="DJ247" s="87"/>
      <c r="DK247" s="87"/>
      <c r="DL247" s="87"/>
      <c r="DM247" s="87"/>
      <c r="DN247" s="87"/>
      <c r="DO247" s="87"/>
      <c r="DP247" s="87"/>
      <c r="DQ247" s="87"/>
      <c r="DR247" s="87"/>
      <c r="DS247" s="87"/>
      <c r="DT247" s="87"/>
      <c r="DU247" s="87"/>
      <c r="DV247" s="87"/>
      <c r="DW247" s="87"/>
      <c r="DX247" s="87"/>
      <c r="DY247" s="87"/>
      <c r="DZ247" s="87"/>
    </row>
    <row r="248" spans="1:130" x14ac:dyDescent="0.3">
      <c r="A248" s="96" t="str">
        <f ca="1">IF(OFFSET(Actions!B1,120,0)  = "","", OFFSET(Actions!B1,120,0) )</f>
        <v/>
      </c>
      <c r="B248" s="96" t="str">
        <f ca="1">IF(OFFSET(Actions!H$1,120,0) = "","", OFFSET(Actions!H$1,120,0))</f>
        <v/>
      </c>
      <c r="C248" s="96" t="str">
        <f ca="1">IF(OFFSET(Actions!C1,120,0)  = "","", OFFSET(Actions!C1,120,0) )</f>
        <v/>
      </c>
      <c r="D248" s="97" t="str">
        <f ca="1">IF(OFFSET(Actions!I$1,120,0) = 0/1/1900,"",IFERROR(DATEVALUE(MID(OFFSET(Actions!I$1,120,0), 5,8 )), OFFSET(Actions!I$1,120,0)))</f>
        <v/>
      </c>
      <c r="E248" s="97" t="str">
        <f ca="1">IF(OFFSET(Actions!J$1,120,0) = 0/1/1900,"",IFERROR(DATEVALUE(MID(OFFSET(Actions!J$1,120,0), 5,8 )), OFFSET(Actions!J$1,120,0)))</f>
        <v/>
      </c>
      <c r="F248" s="97" t="str">
        <f ca="1">IF(OFFSET(Actions!K$1,120,0) = 0/1/1900,"",IFERROR(DATEVALUE(MID(OFFSET(Actions!K$1,120,0), 5,8 )), OFFSET(Actions!K$1,120,0)))</f>
        <v/>
      </c>
      <c r="G248" s="98" t="str">
        <f ca="1">IF(OFFSET(Actions!G1,120,0)  = "","", OFFSET(Actions!G1,120,0) )</f>
        <v/>
      </c>
      <c r="H248" s="82" t="str">
        <f ca="1">IF(OFFSET(Actions!E1,120,0)  = "","", OFFSET(Actions!E1,120,0) )</f>
        <v/>
      </c>
      <c r="I248" s="87" t="str">
        <f t="shared" ref="I248:AN248" ca="1" si="466">IF($C$2=TRUE,IF($F$248="",IF(AND(OR($D$248&lt;=I$8,$D$248&lt;J$8),$E$248&gt;=I$8),$H$248,IF(OR(WEEKDAY(I$8)=1,WEEKDAY(I$8)=7),"WD"," ")),IF(AND(OR($D$248&lt;=I$8,$D$248&lt;J$8),$F$248&gt;=I$8),"C",IF(OR(WEEKDAY(I$8)=1,WEEKDAY(I$8)=7),"WD"," "))),IF(OR(WEEKDAY(I$8)=1,WEEKDAY(I$8)=7),"WD",IF($F$248="",IF(AND(OR($D$248&lt;=I$8,$D$248&lt;J$8),$E$248&gt;=I$8),$H$248," "),IF(AND(OR($D$248&lt;=I$8,$D$248&lt;J$8),$F$248&gt;=I$8),"C"," "))))</f>
        <v xml:space="preserve"> </v>
      </c>
      <c r="J248" s="87" t="str">
        <f t="shared" ca="1" si="466"/>
        <v xml:space="preserve"> </v>
      </c>
      <c r="K248" s="87" t="str">
        <f t="shared" ca="1" si="466"/>
        <v xml:space="preserve"> </v>
      </c>
      <c r="L248" s="87" t="str">
        <f t="shared" si="466"/>
        <v>WD</v>
      </c>
      <c r="M248" s="87" t="str">
        <f t="shared" si="466"/>
        <v>WD</v>
      </c>
      <c r="N248" s="87" t="str">
        <f t="shared" ca="1" si="466"/>
        <v xml:space="preserve"> </v>
      </c>
      <c r="O248" s="87" t="str">
        <f t="shared" ca="1" si="466"/>
        <v xml:space="preserve"> </v>
      </c>
      <c r="P248" s="87" t="str">
        <f t="shared" ca="1" si="466"/>
        <v xml:space="preserve"> </v>
      </c>
      <c r="Q248" s="87" t="str">
        <f t="shared" ca="1" si="466"/>
        <v xml:space="preserve"> </v>
      </c>
      <c r="R248" s="87" t="str">
        <f t="shared" ca="1" si="466"/>
        <v xml:space="preserve"> </v>
      </c>
      <c r="S248" s="87" t="str">
        <f t="shared" si="466"/>
        <v>WD</v>
      </c>
      <c r="T248" s="87" t="str">
        <f t="shared" si="466"/>
        <v>WD</v>
      </c>
      <c r="U248" s="87" t="str">
        <f t="shared" ca="1" si="466"/>
        <v xml:space="preserve"> </v>
      </c>
      <c r="V248" s="87" t="str">
        <f t="shared" ca="1" si="466"/>
        <v xml:space="preserve"> </v>
      </c>
      <c r="W248" s="87" t="str">
        <f t="shared" ca="1" si="466"/>
        <v xml:space="preserve"> </v>
      </c>
      <c r="X248" s="87" t="str">
        <f t="shared" ca="1" si="466"/>
        <v xml:space="preserve"> </v>
      </c>
      <c r="Y248" s="87" t="str">
        <f t="shared" ca="1" si="466"/>
        <v xml:space="preserve"> </v>
      </c>
      <c r="Z248" s="87" t="str">
        <f t="shared" si="466"/>
        <v>WD</v>
      </c>
      <c r="AA248" s="87" t="str">
        <f t="shared" si="466"/>
        <v>WD</v>
      </c>
      <c r="AB248" s="87" t="str">
        <f t="shared" ca="1" si="466"/>
        <v xml:space="preserve"> </v>
      </c>
      <c r="AC248" s="87" t="str">
        <f t="shared" ca="1" si="466"/>
        <v xml:space="preserve"> </v>
      </c>
      <c r="AD248" s="87" t="str">
        <f t="shared" ca="1" si="466"/>
        <v xml:space="preserve"> </v>
      </c>
      <c r="AE248" s="87" t="str">
        <f t="shared" ca="1" si="466"/>
        <v xml:space="preserve"> </v>
      </c>
      <c r="AF248" s="87" t="str">
        <f t="shared" ca="1" si="466"/>
        <v xml:space="preserve"> </v>
      </c>
      <c r="AG248" s="87" t="str">
        <f t="shared" si="466"/>
        <v>WD</v>
      </c>
      <c r="AH248" s="87" t="str">
        <f t="shared" si="466"/>
        <v>WD</v>
      </c>
      <c r="AI248" s="87" t="str">
        <f t="shared" ca="1" si="466"/>
        <v xml:space="preserve"> </v>
      </c>
      <c r="AJ248" s="87" t="str">
        <f t="shared" ca="1" si="466"/>
        <v xml:space="preserve"> </v>
      </c>
      <c r="AK248" s="87" t="str">
        <f t="shared" ca="1" si="466"/>
        <v xml:space="preserve"> </v>
      </c>
      <c r="AL248" s="87" t="str">
        <f t="shared" ca="1" si="466"/>
        <v xml:space="preserve"> </v>
      </c>
      <c r="AM248" s="87" t="str">
        <f t="shared" ca="1" si="466"/>
        <v xml:space="preserve"> </v>
      </c>
      <c r="AN248" s="87" t="str">
        <f t="shared" si="466"/>
        <v>WD</v>
      </c>
      <c r="AO248" s="87" t="str">
        <f t="shared" ref="AO248:BT248" si="467">IF($C$2=TRUE,IF($F$248="",IF(AND(OR($D$248&lt;=AO$8,$D$248&lt;AP$8),$E$248&gt;=AO$8),$H$248,IF(OR(WEEKDAY(AO$8)=1,WEEKDAY(AO$8)=7),"WD"," ")),IF(AND(OR($D$248&lt;=AO$8,$D$248&lt;AP$8),$F$248&gt;=AO$8),"C",IF(OR(WEEKDAY(AO$8)=1,WEEKDAY(AO$8)=7),"WD"," "))),IF(OR(WEEKDAY(AO$8)=1,WEEKDAY(AO$8)=7),"WD",IF($F$248="",IF(AND(OR($D$248&lt;=AO$8,$D$248&lt;AP$8),$E$248&gt;=AO$8),$H$248," "),IF(AND(OR($D$248&lt;=AO$8,$D$248&lt;AP$8),$F$248&gt;=AO$8),"C"," "))))</f>
        <v>WD</v>
      </c>
      <c r="AP248" s="87" t="str">
        <f t="shared" ca="1" si="467"/>
        <v xml:space="preserve"> </v>
      </c>
      <c r="AQ248" s="87" t="str">
        <f t="shared" ca="1" si="467"/>
        <v xml:space="preserve"> </v>
      </c>
      <c r="AR248" s="87" t="str">
        <f t="shared" ca="1" si="467"/>
        <v xml:space="preserve"> </v>
      </c>
      <c r="AS248" s="87" t="str">
        <f t="shared" ca="1" si="467"/>
        <v xml:space="preserve"> </v>
      </c>
      <c r="AT248" s="87" t="str">
        <f t="shared" ca="1" si="467"/>
        <v xml:space="preserve"> </v>
      </c>
      <c r="AU248" s="87" t="str">
        <f t="shared" si="467"/>
        <v>WD</v>
      </c>
      <c r="AV248" s="87" t="str">
        <f t="shared" si="467"/>
        <v>WD</v>
      </c>
      <c r="AW248" s="87" t="str">
        <f t="shared" ca="1" si="467"/>
        <v xml:space="preserve"> </v>
      </c>
      <c r="AX248" s="87" t="str">
        <f t="shared" ca="1" si="467"/>
        <v xml:space="preserve"> </v>
      </c>
      <c r="AY248" s="87" t="str">
        <f t="shared" ca="1" si="467"/>
        <v xml:space="preserve"> </v>
      </c>
      <c r="AZ248" s="87" t="str">
        <f t="shared" ca="1" si="467"/>
        <v xml:space="preserve"> </v>
      </c>
      <c r="BA248" s="87" t="str">
        <f t="shared" ca="1" si="467"/>
        <v xml:space="preserve"> </v>
      </c>
      <c r="BB248" s="87" t="str">
        <f t="shared" si="467"/>
        <v>WD</v>
      </c>
      <c r="BC248" s="87" t="str">
        <f t="shared" si="467"/>
        <v>WD</v>
      </c>
      <c r="BD248" s="87" t="str">
        <f t="shared" ca="1" si="467"/>
        <v xml:space="preserve"> </v>
      </c>
      <c r="BE248" s="87" t="str">
        <f t="shared" ca="1" si="467"/>
        <v xml:space="preserve"> </v>
      </c>
      <c r="BF248" s="87" t="str">
        <f t="shared" ca="1" si="467"/>
        <v xml:space="preserve"> </v>
      </c>
      <c r="BG248" s="87" t="str">
        <f t="shared" ca="1" si="467"/>
        <v xml:space="preserve"> </v>
      </c>
      <c r="BH248" s="87" t="str">
        <f t="shared" ca="1" si="467"/>
        <v xml:space="preserve"> </v>
      </c>
      <c r="BI248" s="87" t="str">
        <f t="shared" si="467"/>
        <v>WD</v>
      </c>
      <c r="BJ248" s="87" t="str">
        <f t="shared" si="467"/>
        <v>WD</v>
      </c>
      <c r="BK248" s="87" t="str">
        <f t="shared" ca="1" si="467"/>
        <v xml:space="preserve"> </v>
      </c>
      <c r="BL248" s="87" t="str">
        <f t="shared" ca="1" si="467"/>
        <v xml:space="preserve"> </v>
      </c>
      <c r="BM248" s="87" t="str">
        <f t="shared" ca="1" si="467"/>
        <v xml:space="preserve"> </v>
      </c>
      <c r="BN248" s="87" t="str">
        <f t="shared" ca="1" si="467"/>
        <v xml:space="preserve"> </v>
      </c>
      <c r="BO248" s="87" t="str">
        <f t="shared" ca="1" si="467"/>
        <v xml:space="preserve"> </v>
      </c>
      <c r="BP248" s="87" t="str">
        <f t="shared" si="467"/>
        <v>WD</v>
      </c>
      <c r="BQ248" s="87" t="str">
        <f t="shared" si="467"/>
        <v>WD</v>
      </c>
      <c r="BR248" s="87" t="str">
        <f t="shared" ca="1" si="467"/>
        <v xml:space="preserve"> </v>
      </c>
      <c r="BS248" s="87" t="str">
        <f t="shared" ca="1" si="467"/>
        <v xml:space="preserve"> </v>
      </c>
      <c r="BT248" s="87" t="str">
        <f t="shared" ca="1" si="467"/>
        <v xml:space="preserve"> </v>
      </c>
      <c r="BU248" s="87" t="str">
        <f t="shared" ref="BU248:CZ248" ca="1" si="468">IF($C$2=TRUE,IF($F$248="",IF(AND(OR($D$248&lt;=BU$8,$D$248&lt;BV$8),$E$248&gt;=BU$8),$H$248,IF(OR(WEEKDAY(BU$8)=1,WEEKDAY(BU$8)=7),"WD"," ")),IF(AND(OR($D$248&lt;=BU$8,$D$248&lt;BV$8),$F$248&gt;=BU$8),"C",IF(OR(WEEKDAY(BU$8)=1,WEEKDAY(BU$8)=7),"WD"," "))),IF(OR(WEEKDAY(BU$8)=1,WEEKDAY(BU$8)=7),"WD",IF($F$248="",IF(AND(OR($D$248&lt;=BU$8,$D$248&lt;BV$8),$E$248&gt;=BU$8),$H$248," "),IF(AND(OR($D$248&lt;=BU$8,$D$248&lt;BV$8),$F$248&gt;=BU$8),"C"," "))))</f>
        <v xml:space="preserve"> </v>
      </c>
      <c r="BV248" s="87" t="str">
        <f t="shared" ca="1" si="468"/>
        <v xml:space="preserve"> </v>
      </c>
      <c r="BW248" s="87" t="str">
        <f t="shared" si="468"/>
        <v>WD</v>
      </c>
      <c r="BX248" s="87" t="str">
        <f t="shared" si="468"/>
        <v>WD</v>
      </c>
      <c r="BY248" s="87" t="str">
        <f t="shared" ca="1" si="468"/>
        <v xml:space="preserve"> </v>
      </c>
      <c r="BZ248" s="87" t="str">
        <f t="shared" ca="1" si="468"/>
        <v xml:space="preserve"> </v>
      </c>
      <c r="CA248" s="87" t="str">
        <f t="shared" ca="1" si="468"/>
        <v xml:space="preserve"> </v>
      </c>
      <c r="CB248" s="87" t="str">
        <f t="shared" ca="1" si="468"/>
        <v xml:space="preserve"> </v>
      </c>
      <c r="CC248" s="87" t="str">
        <f t="shared" ca="1" si="468"/>
        <v xml:space="preserve"> </v>
      </c>
      <c r="CD248" s="87" t="str">
        <f t="shared" si="468"/>
        <v>WD</v>
      </c>
      <c r="CE248" s="87" t="str">
        <f t="shared" si="468"/>
        <v>WD</v>
      </c>
      <c r="CF248" s="87" t="str">
        <f t="shared" ca="1" si="468"/>
        <v xml:space="preserve"> </v>
      </c>
      <c r="CG248" s="87" t="str">
        <f t="shared" ca="1" si="468"/>
        <v xml:space="preserve"> </v>
      </c>
      <c r="CH248" s="87" t="str">
        <f t="shared" ca="1" si="468"/>
        <v xml:space="preserve"> </v>
      </c>
      <c r="CI248" s="87" t="str">
        <f t="shared" ca="1" si="468"/>
        <v xml:space="preserve"> </v>
      </c>
      <c r="CJ248" s="87" t="str">
        <f t="shared" ca="1" si="468"/>
        <v xml:space="preserve"> </v>
      </c>
      <c r="CK248" s="87" t="str">
        <f t="shared" si="468"/>
        <v>WD</v>
      </c>
      <c r="CL248" s="87" t="str">
        <f t="shared" si="468"/>
        <v>WD</v>
      </c>
      <c r="CM248" s="87" t="str">
        <f t="shared" ca="1" si="468"/>
        <v xml:space="preserve"> </v>
      </c>
      <c r="CN248" s="87" t="str">
        <f t="shared" ca="1" si="468"/>
        <v xml:space="preserve"> </v>
      </c>
      <c r="CO248" s="87" t="str">
        <f t="shared" ca="1" si="468"/>
        <v xml:space="preserve"> </v>
      </c>
      <c r="CP248" s="87" t="str">
        <f t="shared" ca="1" si="468"/>
        <v xml:space="preserve"> </v>
      </c>
      <c r="CQ248" s="87" t="str">
        <f t="shared" ca="1" si="468"/>
        <v xml:space="preserve"> </v>
      </c>
      <c r="CR248" s="87" t="str">
        <f t="shared" si="468"/>
        <v>WD</v>
      </c>
      <c r="CS248" s="87" t="str">
        <f t="shared" si="468"/>
        <v>WD</v>
      </c>
      <c r="CT248" s="87" t="str">
        <f t="shared" ca="1" si="468"/>
        <v xml:space="preserve"> </v>
      </c>
      <c r="CU248" s="87" t="str">
        <f t="shared" ca="1" si="468"/>
        <v xml:space="preserve"> </v>
      </c>
      <c r="CV248" s="87" t="str">
        <f t="shared" ca="1" si="468"/>
        <v xml:space="preserve"> </v>
      </c>
      <c r="CW248" s="87" t="str">
        <f t="shared" ca="1" si="468"/>
        <v xml:space="preserve"> </v>
      </c>
      <c r="CX248" s="87" t="str">
        <f t="shared" ca="1" si="468"/>
        <v xml:space="preserve"> </v>
      </c>
      <c r="CY248" s="87" t="str">
        <f t="shared" si="468"/>
        <v>WD</v>
      </c>
      <c r="CZ248" s="87" t="str">
        <f t="shared" si="468"/>
        <v>WD</v>
      </c>
      <c r="DA248" s="87" t="str">
        <f t="shared" ref="DA248:DZ248" ca="1" si="469">IF($C$2=TRUE,IF($F$248="",IF(AND(OR($D$248&lt;=DA$8,$D$248&lt;DB$8),$E$248&gt;=DA$8),$H$248,IF(OR(WEEKDAY(DA$8)=1,WEEKDAY(DA$8)=7),"WD"," ")),IF(AND(OR($D$248&lt;=DA$8,$D$248&lt;DB$8),$F$248&gt;=DA$8),"C",IF(OR(WEEKDAY(DA$8)=1,WEEKDAY(DA$8)=7),"WD"," "))),IF(OR(WEEKDAY(DA$8)=1,WEEKDAY(DA$8)=7),"WD",IF($F$248="",IF(AND(OR($D$248&lt;=DA$8,$D$248&lt;DB$8),$E$248&gt;=DA$8),$H$248," "),IF(AND(OR($D$248&lt;=DA$8,$D$248&lt;DB$8),$F$248&gt;=DA$8),"C"," "))))</f>
        <v xml:space="preserve"> </v>
      </c>
      <c r="DB248" s="87" t="str">
        <f t="shared" ca="1" si="469"/>
        <v xml:space="preserve"> </v>
      </c>
      <c r="DC248" s="87" t="str">
        <f t="shared" ca="1" si="469"/>
        <v xml:space="preserve"> </v>
      </c>
      <c r="DD248" s="87" t="str">
        <f t="shared" ca="1" si="469"/>
        <v xml:space="preserve"> </v>
      </c>
      <c r="DE248" s="87" t="str">
        <f t="shared" ca="1" si="469"/>
        <v xml:space="preserve"> </v>
      </c>
      <c r="DF248" s="87" t="str">
        <f t="shared" si="469"/>
        <v>WD</v>
      </c>
      <c r="DG248" s="87" t="str">
        <f t="shared" si="469"/>
        <v>WD</v>
      </c>
      <c r="DH248" s="87" t="str">
        <f t="shared" ca="1" si="469"/>
        <v xml:space="preserve"> </v>
      </c>
      <c r="DI248" s="87" t="str">
        <f t="shared" ca="1" si="469"/>
        <v xml:space="preserve"> </v>
      </c>
      <c r="DJ248" s="87" t="str">
        <f t="shared" ca="1" si="469"/>
        <v xml:space="preserve"> </v>
      </c>
      <c r="DK248" s="87" t="str">
        <f t="shared" ca="1" si="469"/>
        <v xml:space="preserve"> </v>
      </c>
      <c r="DL248" s="87" t="str">
        <f t="shared" ca="1" si="469"/>
        <v xml:space="preserve"> </v>
      </c>
      <c r="DM248" s="87" t="str">
        <f t="shared" si="469"/>
        <v>WD</v>
      </c>
      <c r="DN248" s="87" t="str">
        <f t="shared" si="469"/>
        <v>WD</v>
      </c>
      <c r="DO248" s="87" t="str">
        <f t="shared" ca="1" si="469"/>
        <v xml:space="preserve"> </v>
      </c>
      <c r="DP248" s="87" t="str">
        <f t="shared" ca="1" si="469"/>
        <v xml:space="preserve"> </v>
      </c>
      <c r="DQ248" s="87" t="str">
        <f t="shared" ca="1" si="469"/>
        <v xml:space="preserve"> </v>
      </c>
      <c r="DR248" s="87" t="str">
        <f t="shared" ca="1" si="469"/>
        <v xml:space="preserve"> </v>
      </c>
      <c r="DS248" s="87" t="str">
        <f t="shared" ca="1" si="469"/>
        <v xml:space="preserve"> </v>
      </c>
      <c r="DT248" s="87" t="str">
        <f t="shared" si="469"/>
        <v>WD</v>
      </c>
      <c r="DU248" s="87" t="str">
        <f t="shared" si="469"/>
        <v>WD</v>
      </c>
      <c r="DV248" s="87" t="str">
        <f t="shared" ca="1" si="469"/>
        <v xml:space="preserve"> </v>
      </c>
      <c r="DW248" s="87" t="str">
        <f t="shared" ca="1" si="469"/>
        <v xml:space="preserve"> </v>
      </c>
      <c r="DX248" s="87" t="str">
        <f t="shared" ca="1" si="469"/>
        <v xml:space="preserve"> </v>
      </c>
      <c r="DY248" s="87" t="str">
        <f t="shared" ca="1" si="469"/>
        <v xml:space="preserve"> </v>
      </c>
      <c r="DZ248" s="87" t="str">
        <f t="shared" ca="1" si="469"/>
        <v xml:space="preserve"> </v>
      </c>
    </row>
    <row r="249" spans="1:130" s="74" customFormat="1" ht="1.2" customHeight="1" x14ac:dyDescent="0.3">
      <c r="A249" s="96"/>
      <c r="B249" s="96"/>
      <c r="C249" s="96"/>
      <c r="D249" s="97"/>
      <c r="E249" s="97"/>
      <c r="F249" s="97"/>
      <c r="G249" s="98" t="str">
        <f ca="1">IF(AND(G248 = 100%, G250 = 100%), "100%", " ")</f>
        <v xml:space="preserve"> </v>
      </c>
      <c r="H249" s="82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87"/>
      <c r="CZ249" s="87"/>
      <c r="DA249" s="87"/>
      <c r="DB249" s="87"/>
      <c r="DC249" s="87"/>
      <c r="DD249" s="87"/>
      <c r="DE249" s="87"/>
      <c r="DF249" s="87"/>
      <c r="DG249" s="87"/>
      <c r="DH249" s="87"/>
      <c r="DI249" s="87"/>
      <c r="DJ249" s="87"/>
      <c r="DK249" s="87"/>
      <c r="DL249" s="87"/>
      <c r="DM249" s="87"/>
      <c r="DN249" s="87"/>
      <c r="DO249" s="87"/>
      <c r="DP249" s="87"/>
      <c r="DQ249" s="87"/>
      <c r="DR249" s="87"/>
      <c r="DS249" s="87"/>
      <c r="DT249" s="87"/>
      <c r="DU249" s="87"/>
      <c r="DV249" s="87"/>
      <c r="DW249" s="87"/>
      <c r="DX249" s="87"/>
      <c r="DY249" s="87"/>
      <c r="DZ249" s="87"/>
    </row>
    <row r="250" spans="1:130" x14ac:dyDescent="0.3">
      <c r="A250" s="96" t="str">
        <f ca="1">IF(OFFSET(Actions!B1,121,0)  = "","", OFFSET(Actions!B1,121,0) )</f>
        <v/>
      </c>
      <c r="B250" s="96" t="str">
        <f ca="1">IF(OFFSET(Actions!H$1,121,0) = "","", OFFSET(Actions!H$1,121,0))</f>
        <v/>
      </c>
      <c r="C250" s="96" t="str">
        <f ca="1">IF(OFFSET(Actions!C1,121,0)  = "","", OFFSET(Actions!C1,121,0) )</f>
        <v/>
      </c>
      <c r="D250" s="97" t="str">
        <f ca="1">IF(OFFSET(Actions!I$1,121,0) = 0/1/1900,"",IFERROR(DATEVALUE(MID(OFFSET(Actions!I$1,121,0), 5,8 )), OFFSET(Actions!I$1,121,0)))</f>
        <v/>
      </c>
      <c r="E250" s="97" t="str">
        <f ca="1">IF(OFFSET(Actions!J$1,121,0) = 0/1/1900,"",IFERROR(DATEVALUE(MID(OFFSET(Actions!J$1,121,0), 5,8 )), OFFSET(Actions!J$1,121,0)))</f>
        <v/>
      </c>
      <c r="F250" s="97" t="str">
        <f ca="1">IF(OFFSET(Actions!K$1,121,0) = 0/1/1900,"",IFERROR(DATEVALUE(MID(OFFSET(Actions!K$1,121,0), 5,8 )), OFFSET(Actions!K$1,121,0)))</f>
        <v/>
      </c>
      <c r="G250" s="98" t="str">
        <f ca="1">IF(OFFSET(Actions!G1,121,0)  = "","", OFFSET(Actions!G1,121,0) )</f>
        <v/>
      </c>
      <c r="H250" s="82" t="str">
        <f ca="1">IF(OFFSET(Actions!E1,121,0)  = "","", OFFSET(Actions!E1,121,0) )</f>
        <v/>
      </c>
      <c r="I250" s="87" t="str">
        <f t="shared" ref="I250:AN250" ca="1" si="470">IF($C$2=TRUE,IF($F$250="",IF(AND(OR($D$250&lt;=I$8,$D$250&lt;J$8),$E$250&gt;=I$8),$H$250,IF(OR(WEEKDAY(I$8)=1,WEEKDAY(I$8)=7),"WD"," ")),IF(AND(OR($D$250&lt;=I$8,$D$250&lt;J$8),$F$250&gt;=I$8),"C",IF(OR(WEEKDAY(I$8)=1,WEEKDAY(I$8)=7),"WD"," "))),IF(OR(WEEKDAY(I$8)=1,WEEKDAY(I$8)=7),"WD",IF($F$250="",IF(AND(OR($D$250&lt;=I$8,$D$250&lt;J$8),$E$250&gt;=I$8),$H$250," "),IF(AND(OR($D$250&lt;=I$8,$D$250&lt;J$8),$F$250&gt;=I$8),"C"," "))))</f>
        <v xml:space="preserve"> </v>
      </c>
      <c r="J250" s="87" t="str">
        <f t="shared" ca="1" si="470"/>
        <v xml:space="preserve"> </v>
      </c>
      <c r="K250" s="87" t="str">
        <f t="shared" ca="1" si="470"/>
        <v xml:space="preserve"> </v>
      </c>
      <c r="L250" s="87" t="str">
        <f t="shared" si="470"/>
        <v>WD</v>
      </c>
      <c r="M250" s="87" t="str">
        <f t="shared" si="470"/>
        <v>WD</v>
      </c>
      <c r="N250" s="87" t="str">
        <f t="shared" ca="1" si="470"/>
        <v xml:space="preserve"> </v>
      </c>
      <c r="O250" s="87" t="str">
        <f t="shared" ca="1" si="470"/>
        <v xml:space="preserve"> </v>
      </c>
      <c r="P250" s="87" t="str">
        <f t="shared" ca="1" si="470"/>
        <v xml:space="preserve"> </v>
      </c>
      <c r="Q250" s="87" t="str">
        <f t="shared" ca="1" si="470"/>
        <v xml:space="preserve"> </v>
      </c>
      <c r="R250" s="87" t="str">
        <f t="shared" ca="1" si="470"/>
        <v xml:space="preserve"> </v>
      </c>
      <c r="S250" s="87" t="str">
        <f t="shared" si="470"/>
        <v>WD</v>
      </c>
      <c r="T250" s="87" t="str">
        <f t="shared" si="470"/>
        <v>WD</v>
      </c>
      <c r="U250" s="87" t="str">
        <f t="shared" ca="1" si="470"/>
        <v xml:space="preserve"> </v>
      </c>
      <c r="V250" s="87" t="str">
        <f t="shared" ca="1" si="470"/>
        <v xml:space="preserve"> </v>
      </c>
      <c r="W250" s="87" t="str">
        <f t="shared" ca="1" si="470"/>
        <v xml:space="preserve"> </v>
      </c>
      <c r="X250" s="87" t="str">
        <f t="shared" ca="1" si="470"/>
        <v xml:space="preserve"> </v>
      </c>
      <c r="Y250" s="87" t="str">
        <f t="shared" ca="1" si="470"/>
        <v xml:space="preserve"> </v>
      </c>
      <c r="Z250" s="87" t="str">
        <f t="shared" si="470"/>
        <v>WD</v>
      </c>
      <c r="AA250" s="87" t="str">
        <f t="shared" si="470"/>
        <v>WD</v>
      </c>
      <c r="AB250" s="87" t="str">
        <f t="shared" ca="1" si="470"/>
        <v xml:space="preserve"> </v>
      </c>
      <c r="AC250" s="87" t="str">
        <f t="shared" ca="1" si="470"/>
        <v xml:space="preserve"> </v>
      </c>
      <c r="AD250" s="87" t="str">
        <f t="shared" ca="1" si="470"/>
        <v xml:space="preserve"> </v>
      </c>
      <c r="AE250" s="87" t="str">
        <f t="shared" ca="1" si="470"/>
        <v xml:space="preserve"> </v>
      </c>
      <c r="AF250" s="87" t="str">
        <f t="shared" ca="1" si="470"/>
        <v xml:space="preserve"> </v>
      </c>
      <c r="AG250" s="87" t="str">
        <f t="shared" si="470"/>
        <v>WD</v>
      </c>
      <c r="AH250" s="87" t="str">
        <f t="shared" si="470"/>
        <v>WD</v>
      </c>
      <c r="AI250" s="87" t="str">
        <f t="shared" ca="1" si="470"/>
        <v xml:space="preserve"> </v>
      </c>
      <c r="AJ250" s="87" t="str">
        <f t="shared" ca="1" si="470"/>
        <v xml:space="preserve"> </v>
      </c>
      <c r="AK250" s="87" t="str">
        <f t="shared" ca="1" si="470"/>
        <v xml:space="preserve"> </v>
      </c>
      <c r="AL250" s="87" t="str">
        <f t="shared" ca="1" si="470"/>
        <v xml:space="preserve"> </v>
      </c>
      <c r="AM250" s="87" t="str">
        <f t="shared" ca="1" si="470"/>
        <v xml:space="preserve"> </v>
      </c>
      <c r="AN250" s="87" t="str">
        <f t="shared" si="470"/>
        <v>WD</v>
      </c>
      <c r="AO250" s="87" t="str">
        <f t="shared" ref="AO250:BT250" si="471">IF($C$2=TRUE,IF($F$250="",IF(AND(OR($D$250&lt;=AO$8,$D$250&lt;AP$8),$E$250&gt;=AO$8),$H$250,IF(OR(WEEKDAY(AO$8)=1,WEEKDAY(AO$8)=7),"WD"," ")),IF(AND(OR($D$250&lt;=AO$8,$D$250&lt;AP$8),$F$250&gt;=AO$8),"C",IF(OR(WEEKDAY(AO$8)=1,WEEKDAY(AO$8)=7),"WD"," "))),IF(OR(WEEKDAY(AO$8)=1,WEEKDAY(AO$8)=7),"WD",IF($F$250="",IF(AND(OR($D$250&lt;=AO$8,$D$250&lt;AP$8),$E$250&gt;=AO$8),$H$250," "),IF(AND(OR($D$250&lt;=AO$8,$D$250&lt;AP$8),$F$250&gt;=AO$8),"C"," "))))</f>
        <v>WD</v>
      </c>
      <c r="AP250" s="87" t="str">
        <f t="shared" ca="1" si="471"/>
        <v xml:space="preserve"> </v>
      </c>
      <c r="AQ250" s="87" t="str">
        <f t="shared" ca="1" si="471"/>
        <v xml:space="preserve"> </v>
      </c>
      <c r="AR250" s="87" t="str">
        <f t="shared" ca="1" si="471"/>
        <v xml:space="preserve"> </v>
      </c>
      <c r="AS250" s="87" t="str">
        <f t="shared" ca="1" si="471"/>
        <v xml:space="preserve"> </v>
      </c>
      <c r="AT250" s="87" t="str">
        <f t="shared" ca="1" si="471"/>
        <v xml:space="preserve"> </v>
      </c>
      <c r="AU250" s="87" t="str">
        <f t="shared" si="471"/>
        <v>WD</v>
      </c>
      <c r="AV250" s="87" t="str">
        <f t="shared" si="471"/>
        <v>WD</v>
      </c>
      <c r="AW250" s="87" t="str">
        <f t="shared" ca="1" si="471"/>
        <v xml:space="preserve"> </v>
      </c>
      <c r="AX250" s="87" t="str">
        <f t="shared" ca="1" si="471"/>
        <v xml:space="preserve"> </v>
      </c>
      <c r="AY250" s="87" t="str">
        <f t="shared" ca="1" si="471"/>
        <v xml:space="preserve"> </v>
      </c>
      <c r="AZ250" s="87" t="str">
        <f t="shared" ca="1" si="471"/>
        <v xml:space="preserve"> </v>
      </c>
      <c r="BA250" s="87" t="str">
        <f t="shared" ca="1" si="471"/>
        <v xml:space="preserve"> </v>
      </c>
      <c r="BB250" s="87" t="str">
        <f t="shared" si="471"/>
        <v>WD</v>
      </c>
      <c r="BC250" s="87" t="str">
        <f t="shared" si="471"/>
        <v>WD</v>
      </c>
      <c r="BD250" s="87" t="str">
        <f t="shared" ca="1" si="471"/>
        <v xml:space="preserve"> </v>
      </c>
      <c r="BE250" s="87" t="str">
        <f t="shared" ca="1" si="471"/>
        <v xml:space="preserve"> </v>
      </c>
      <c r="BF250" s="87" t="str">
        <f t="shared" ca="1" si="471"/>
        <v xml:space="preserve"> </v>
      </c>
      <c r="BG250" s="87" t="str">
        <f t="shared" ca="1" si="471"/>
        <v xml:space="preserve"> </v>
      </c>
      <c r="BH250" s="87" t="str">
        <f t="shared" ca="1" si="471"/>
        <v xml:space="preserve"> </v>
      </c>
      <c r="BI250" s="87" t="str">
        <f t="shared" si="471"/>
        <v>WD</v>
      </c>
      <c r="BJ250" s="87" t="str">
        <f t="shared" si="471"/>
        <v>WD</v>
      </c>
      <c r="BK250" s="87" t="str">
        <f t="shared" ca="1" si="471"/>
        <v xml:space="preserve"> </v>
      </c>
      <c r="BL250" s="87" t="str">
        <f t="shared" ca="1" si="471"/>
        <v xml:space="preserve"> </v>
      </c>
      <c r="BM250" s="87" t="str">
        <f t="shared" ca="1" si="471"/>
        <v xml:space="preserve"> </v>
      </c>
      <c r="BN250" s="87" t="str">
        <f t="shared" ca="1" si="471"/>
        <v xml:space="preserve"> </v>
      </c>
      <c r="BO250" s="87" t="str">
        <f t="shared" ca="1" si="471"/>
        <v xml:space="preserve"> </v>
      </c>
      <c r="BP250" s="87" t="str">
        <f t="shared" si="471"/>
        <v>WD</v>
      </c>
      <c r="BQ250" s="87" t="str">
        <f t="shared" si="471"/>
        <v>WD</v>
      </c>
      <c r="BR250" s="87" t="str">
        <f t="shared" ca="1" si="471"/>
        <v xml:space="preserve"> </v>
      </c>
      <c r="BS250" s="87" t="str">
        <f t="shared" ca="1" si="471"/>
        <v xml:space="preserve"> </v>
      </c>
      <c r="BT250" s="87" t="str">
        <f t="shared" ca="1" si="471"/>
        <v xml:space="preserve"> </v>
      </c>
      <c r="BU250" s="87" t="str">
        <f t="shared" ref="BU250:CZ250" ca="1" si="472">IF($C$2=TRUE,IF($F$250="",IF(AND(OR($D$250&lt;=BU$8,$D$250&lt;BV$8),$E$250&gt;=BU$8),$H$250,IF(OR(WEEKDAY(BU$8)=1,WEEKDAY(BU$8)=7),"WD"," ")),IF(AND(OR($D$250&lt;=BU$8,$D$250&lt;BV$8),$F$250&gt;=BU$8),"C",IF(OR(WEEKDAY(BU$8)=1,WEEKDAY(BU$8)=7),"WD"," "))),IF(OR(WEEKDAY(BU$8)=1,WEEKDAY(BU$8)=7),"WD",IF($F$250="",IF(AND(OR($D$250&lt;=BU$8,$D$250&lt;BV$8),$E$250&gt;=BU$8),$H$250," "),IF(AND(OR($D$250&lt;=BU$8,$D$250&lt;BV$8),$F$250&gt;=BU$8),"C"," "))))</f>
        <v xml:space="preserve"> </v>
      </c>
      <c r="BV250" s="87" t="str">
        <f t="shared" ca="1" si="472"/>
        <v xml:space="preserve"> </v>
      </c>
      <c r="BW250" s="87" t="str">
        <f t="shared" si="472"/>
        <v>WD</v>
      </c>
      <c r="BX250" s="87" t="str">
        <f t="shared" si="472"/>
        <v>WD</v>
      </c>
      <c r="BY250" s="87" t="str">
        <f t="shared" ca="1" si="472"/>
        <v xml:space="preserve"> </v>
      </c>
      <c r="BZ250" s="87" t="str">
        <f t="shared" ca="1" si="472"/>
        <v xml:space="preserve"> </v>
      </c>
      <c r="CA250" s="87" t="str">
        <f t="shared" ca="1" si="472"/>
        <v xml:space="preserve"> </v>
      </c>
      <c r="CB250" s="87" t="str">
        <f t="shared" ca="1" si="472"/>
        <v xml:space="preserve"> </v>
      </c>
      <c r="CC250" s="87" t="str">
        <f t="shared" ca="1" si="472"/>
        <v xml:space="preserve"> </v>
      </c>
      <c r="CD250" s="87" t="str">
        <f t="shared" si="472"/>
        <v>WD</v>
      </c>
      <c r="CE250" s="87" t="str">
        <f t="shared" si="472"/>
        <v>WD</v>
      </c>
      <c r="CF250" s="87" t="str">
        <f t="shared" ca="1" si="472"/>
        <v xml:space="preserve"> </v>
      </c>
      <c r="CG250" s="87" t="str">
        <f t="shared" ca="1" si="472"/>
        <v xml:space="preserve"> </v>
      </c>
      <c r="CH250" s="87" t="str">
        <f t="shared" ca="1" si="472"/>
        <v xml:space="preserve"> </v>
      </c>
      <c r="CI250" s="87" t="str">
        <f t="shared" ca="1" si="472"/>
        <v xml:space="preserve"> </v>
      </c>
      <c r="CJ250" s="87" t="str">
        <f t="shared" ca="1" si="472"/>
        <v xml:space="preserve"> </v>
      </c>
      <c r="CK250" s="87" t="str">
        <f t="shared" si="472"/>
        <v>WD</v>
      </c>
      <c r="CL250" s="87" t="str">
        <f t="shared" si="472"/>
        <v>WD</v>
      </c>
      <c r="CM250" s="87" t="str">
        <f t="shared" ca="1" si="472"/>
        <v xml:space="preserve"> </v>
      </c>
      <c r="CN250" s="87" t="str">
        <f t="shared" ca="1" si="472"/>
        <v xml:space="preserve"> </v>
      </c>
      <c r="CO250" s="87" t="str">
        <f t="shared" ca="1" si="472"/>
        <v xml:space="preserve"> </v>
      </c>
      <c r="CP250" s="87" t="str">
        <f t="shared" ca="1" si="472"/>
        <v xml:space="preserve"> </v>
      </c>
      <c r="CQ250" s="87" t="str">
        <f t="shared" ca="1" si="472"/>
        <v xml:space="preserve"> </v>
      </c>
      <c r="CR250" s="87" t="str">
        <f t="shared" si="472"/>
        <v>WD</v>
      </c>
      <c r="CS250" s="87" t="str">
        <f t="shared" si="472"/>
        <v>WD</v>
      </c>
      <c r="CT250" s="87" t="str">
        <f t="shared" ca="1" si="472"/>
        <v xml:space="preserve"> </v>
      </c>
      <c r="CU250" s="87" t="str">
        <f t="shared" ca="1" si="472"/>
        <v xml:space="preserve"> </v>
      </c>
      <c r="CV250" s="87" t="str">
        <f t="shared" ca="1" si="472"/>
        <v xml:space="preserve"> </v>
      </c>
      <c r="CW250" s="87" t="str">
        <f t="shared" ca="1" si="472"/>
        <v xml:space="preserve"> </v>
      </c>
      <c r="CX250" s="87" t="str">
        <f t="shared" ca="1" si="472"/>
        <v xml:space="preserve"> </v>
      </c>
      <c r="CY250" s="87" t="str">
        <f t="shared" si="472"/>
        <v>WD</v>
      </c>
      <c r="CZ250" s="87" t="str">
        <f t="shared" si="472"/>
        <v>WD</v>
      </c>
      <c r="DA250" s="87" t="str">
        <f t="shared" ref="DA250:DZ250" ca="1" si="473">IF($C$2=TRUE,IF($F$250="",IF(AND(OR($D$250&lt;=DA$8,$D$250&lt;DB$8),$E$250&gt;=DA$8),$H$250,IF(OR(WEEKDAY(DA$8)=1,WEEKDAY(DA$8)=7),"WD"," ")),IF(AND(OR($D$250&lt;=DA$8,$D$250&lt;DB$8),$F$250&gt;=DA$8),"C",IF(OR(WEEKDAY(DA$8)=1,WEEKDAY(DA$8)=7),"WD"," "))),IF(OR(WEEKDAY(DA$8)=1,WEEKDAY(DA$8)=7),"WD",IF($F$250="",IF(AND(OR($D$250&lt;=DA$8,$D$250&lt;DB$8),$E$250&gt;=DA$8),$H$250," "),IF(AND(OR($D$250&lt;=DA$8,$D$250&lt;DB$8),$F$250&gt;=DA$8),"C"," "))))</f>
        <v xml:space="preserve"> </v>
      </c>
      <c r="DB250" s="87" t="str">
        <f t="shared" ca="1" si="473"/>
        <v xml:space="preserve"> </v>
      </c>
      <c r="DC250" s="87" t="str">
        <f t="shared" ca="1" si="473"/>
        <v xml:space="preserve"> </v>
      </c>
      <c r="DD250" s="87" t="str">
        <f t="shared" ca="1" si="473"/>
        <v xml:space="preserve"> </v>
      </c>
      <c r="DE250" s="87" t="str">
        <f t="shared" ca="1" si="473"/>
        <v xml:space="preserve"> </v>
      </c>
      <c r="DF250" s="87" t="str">
        <f t="shared" si="473"/>
        <v>WD</v>
      </c>
      <c r="DG250" s="87" t="str">
        <f t="shared" si="473"/>
        <v>WD</v>
      </c>
      <c r="DH250" s="87" t="str">
        <f t="shared" ca="1" si="473"/>
        <v xml:space="preserve"> </v>
      </c>
      <c r="DI250" s="87" t="str">
        <f t="shared" ca="1" si="473"/>
        <v xml:space="preserve"> </v>
      </c>
      <c r="DJ250" s="87" t="str">
        <f t="shared" ca="1" si="473"/>
        <v xml:space="preserve"> </v>
      </c>
      <c r="DK250" s="87" t="str">
        <f t="shared" ca="1" si="473"/>
        <v xml:space="preserve"> </v>
      </c>
      <c r="DL250" s="87" t="str">
        <f t="shared" ca="1" si="473"/>
        <v xml:space="preserve"> </v>
      </c>
      <c r="DM250" s="87" t="str">
        <f t="shared" si="473"/>
        <v>WD</v>
      </c>
      <c r="DN250" s="87" t="str">
        <f t="shared" si="473"/>
        <v>WD</v>
      </c>
      <c r="DO250" s="87" t="str">
        <f t="shared" ca="1" si="473"/>
        <v xml:space="preserve"> </v>
      </c>
      <c r="DP250" s="87" t="str">
        <f t="shared" ca="1" si="473"/>
        <v xml:space="preserve"> </v>
      </c>
      <c r="DQ250" s="87" t="str">
        <f t="shared" ca="1" si="473"/>
        <v xml:space="preserve"> </v>
      </c>
      <c r="DR250" s="87" t="str">
        <f t="shared" ca="1" si="473"/>
        <v xml:space="preserve"> </v>
      </c>
      <c r="DS250" s="87" t="str">
        <f t="shared" ca="1" si="473"/>
        <v xml:space="preserve"> </v>
      </c>
      <c r="DT250" s="87" t="str">
        <f t="shared" si="473"/>
        <v>WD</v>
      </c>
      <c r="DU250" s="87" t="str">
        <f t="shared" si="473"/>
        <v>WD</v>
      </c>
      <c r="DV250" s="87" t="str">
        <f t="shared" ca="1" si="473"/>
        <v xml:space="preserve"> </v>
      </c>
      <c r="DW250" s="87" t="str">
        <f t="shared" ca="1" si="473"/>
        <v xml:space="preserve"> </v>
      </c>
      <c r="DX250" s="87" t="str">
        <f t="shared" ca="1" si="473"/>
        <v xml:space="preserve"> </v>
      </c>
      <c r="DY250" s="87" t="str">
        <f t="shared" ca="1" si="473"/>
        <v xml:space="preserve"> </v>
      </c>
      <c r="DZ250" s="87" t="str">
        <f t="shared" ca="1" si="473"/>
        <v xml:space="preserve"> </v>
      </c>
    </row>
    <row r="251" spans="1:130" s="74" customFormat="1" ht="1.2" customHeight="1" x14ac:dyDescent="0.3">
      <c r="A251" s="96"/>
      <c r="B251" s="96"/>
      <c r="C251" s="96"/>
      <c r="D251" s="97"/>
      <c r="E251" s="97"/>
      <c r="F251" s="97"/>
      <c r="G251" s="98" t="str">
        <f ca="1">IF(AND(G250 = 100%, G252 = 100%), "100%", " ")</f>
        <v xml:space="preserve"> </v>
      </c>
      <c r="H251" s="82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7"/>
      <c r="BZ251" s="87"/>
      <c r="CA251" s="87"/>
      <c r="CB251" s="87"/>
      <c r="CC251" s="87"/>
      <c r="CD251" s="87"/>
      <c r="CE251" s="87"/>
      <c r="CF251" s="87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87"/>
      <c r="CZ251" s="87"/>
      <c r="DA251" s="87"/>
      <c r="DB251" s="87"/>
      <c r="DC251" s="87"/>
      <c r="DD251" s="87"/>
      <c r="DE251" s="87"/>
      <c r="DF251" s="87"/>
      <c r="DG251" s="87"/>
      <c r="DH251" s="87"/>
      <c r="DI251" s="87"/>
      <c r="DJ251" s="87"/>
      <c r="DK251" s="87"/>
      <c r="DL251" s="87"/>
      <c r="DM251" s="87"/>
      <c r="DN251" s="87"/>
      <c r="DO251" s="87"/>
      <c r="DP251" s="87"/>
      <c r="DQ251" s="87"/>
      <c r="DR251" s="87"/>
      <c r="DS251" s="87"/>
      <c r="DT251" s="87"/>
      <c r="DU251" s="87"/>
      <c r="DV251" s="87"/>
      <c r="DW251" s="87"/>
      <c r="DX251" s="87"/>
      <c r="DY251" s="87"/>
      <c r="DZ251" s="87"/>
    </row>
    <row r="252" spans="1:130" x14ac:dyDescent="0.3">
      <c r="A252" s="96" t="str">
        <f ca="1">IF(OFFSET(Actions!B1,122,0)  = "","", OFFSET(Actions!B1,122,0) )</f>
        <v/>
      </c>
      <c r="B252" s="96" t="str">
        <f ca="1">IF(OFFSET(Actions!H$1,122,0) = "","", OFFSET(Actions!H$1,122,0))</f>
        <v/>
      </c>
      <c r="C252" s="96" t="str">
        <f ca="1">IF(OFFSET(Actions!C1,122,0)  = "","", OFFSET(Actions!C1,122,0) )</f>
        <v/>
      </c>
      <c r="D252" s="97" t="str">
        <f ca="1">IF(OFFSET(Actions!I$1,122,0) = 0/1/1900,"",IFERROR(DATEVALUE(MID(OFFSET(Actions!I$1,122,0), 5,8 )), OFFSET(Actions!I$1,122,0)))</f>
        <v/>
      </c>
      <c r="E252" s="97" t="str">
        <f ca="1">IF(OFFSET(Actions!J$1,122,0) = 0/1/1900,"",IFERROR(DATEVALUE(MID(OFFSET(Actions!J$1,122,0), 5,8 )), OFFSET(Actions!J$1,122,0)))</f>
        <v/>
      </c>
      <c r="F252" s="97" t="str">
        <f ca="1">IF(OFFSET(Actions!K$1,122,0) = 0/1/1900,"",IFERROR(DATEVALUE(MID(OFFSET(Actions!K$1,122,0), 5,8 )), OFFSET(Actions!K$1,122,0)))</f>
        <v/>
      </c>
      <c r="G252" s="98" t="str">
        <f ca="1">IF(OFFSET(Actions!G1,122,0)  = "","", OFFSET(Actions!G1,122,0) )</f>
        <v/>
      </c>
      <c r="H252" s="82" t="str">
        <f ca="1">IF(OFFSET(Actions!E1,122,0)  = "","", OFFSET(Actions!E1,122,0) )</f>
        <v/>
      </c>
      <c r="I252" s="87" t="str">
        <f t="shared" ref="I252:AN252" ca="1" si="474">IF($C$2=TRUE,IF($F$252="",IF(AND(OR($D$252&lt;=I$8,$D$252&lt;J$8),$E$252&gt;=I$8),$H$252,IF(OR(WEEKDAY(I$8)=1,WEEKDAY(I$8)=7),"WD"," ")),IF(AND(OR($D$252&lt;=I$8,$D$252&lt;J$8),$F$252&gt;=I$8),"C",IF(OR(WEEKDAY(I$8)=1,WEEKDAY(I$8)=7),"WD"," "))),IF(OR(WEEKDAY(I$8)=1,WEEKDAY(I$8)=7),"WD",IF($F$252="",IF(AND(OR($D$252&lt;=I$8,$D$252&lt;J$8),$E$252&gt;=I$8),$H$252," "),IF(AND(OR($D$252&lt;=I$8,$D$252&lt;J$8),$F$252&gt;=I$8),"C"," "))))</f>
        <v xml:space="preserve"> </v>
      </c>
      <c r="J252" s="87" t="str">
        <f t="shared" ca="1" si="474"/>
        <v xml:space="preserve"> </v>
      </c>
      <c r="K252" s="87" t="str">
        <f t="shared" ca="1" si="474"/>
        <v xml:space="preserve"> </v>
      </c>
      <c r="L252" s="87" t="str">
        <f t="shared" si="474"/>
        <v>WD</v>
      </c>
      <c r="M252" s="87" t="str">
        <f t="shared" si="474"/>
        <v>WD</v>
      </c>
      <c r="N252" s="87" t="str">
        <f t="shared" ca="1" si="474"/>
        <v xml:space="preserve"> </v>
      </c>
      <c r="O252" s="87" t="str">
        <f t="shared" ca="1" si="474"/>
        <v xml:space="preserve"> </v>
      </c>
      <c r="P252" s="87" t="str">
        <f t="shared" ca="1" si="474"/>
        <v xml:space="preserve"> </v>
      </c>
      <c r="Q252" s="87" t="str">
        <f t="shared" ca="1" si="474"/>
        <v xml:space="preserve"> </v>
      </c>
      <c r="R252" s="87" t="str">
        <f t="shared" ca="1" si="474"/>
        <v xml:space="preserve"> </v>
      </c>
      <c r="S252" s="87" t="str">
        <f t="shared" si="474"/>
        <v>WD</v>
      </c>
      <c r="T252" s="87" t="str">
        <f t="shared" si="474"/>
        <v>WD</v>
      </c>
      <c r="U252" s="87" t="str">
        <f t="shared" ca="1" si="474"/>
        <v xml:space="preserve"> </v>
      </c>
      <c r="V252" s="87" t="str">
        <f t="shared" ca="1" si="474"/>
        <v xml:space="preserve"> </v>
      </c>
      <c r="W252" s="87" t="str">
        <f t="shared" ca="1" si="474"/>
        <v xml:space="preserve"> </v>
      </c>
      <c r="X252" s="87" t="str">
        <f t="shared" ca="1" si="474"/>
        <v xml:space="preserve"> </v>
      </c>
      <c r="Y252" s="87" t="str">
        <f t="shared" ca="1" si="474"/>
        <v xml:space="preserve"> </v>
      </c>
      <c r="Z252" s="87" t="str">
        <f t="shared" si="474"/>
        <v>WD</v>
      </c>
      <c r="AA252" s="87" t="str">
        <f t="shared" si="474"/>
        <v>WD</v>
      </c>
      <c r="AB252" s="87" t="str">
        <f t="shared" ca="1" si="474"/>
        <v xml:space="preserve"> </v>
      </c>
      <c r="AC252" s="87" t="str">
        <f t="shared" ca="1" si="474"/>
        <v xml:space="preserve"> </v>
      </c>
      <c r="AD252" s="87" t="str">
        <f t="shared" ca="1" si="474"/>
        <v xml:space="preserve"> </v>
      </c>
      <c r="AE252" s="87" t="str">
        <f t="shared" ca="1" si="474"/>
        <v xml:space="preserve"> </v>
      </c>
      <c r="AF252" s="87" t="str">
        <f t="shared" ca="1" si="474"/>
        <v xml:space="preserve"> </v>
      </c>
      <c r="AG252" s="87" t="str">
        <f t="shared" si="474"/>
        <v>WD</v>
      </c>
      <c r="AH252" s="87" t="str">
        <f t="shared" si="474"/>
        <v>WD</v>
      </c>
      <c r="AI252" s="87" t="str">
        <f t="shared" ca="1" si="474"/>
        <v xml:space="preserve"> </v>
      </c>
      <c r="AJ252" s="87" t="str">
        <f t="shared" ca="1" si="474"/>
        <v xml:space="preserve"> </v>
      </c>
      <c r="AK252" s="87" t="str">
        <f t="shared" ca="1" si="474"/>
        <v xml:space="preserve"> </v>
      </c>
      <c r="AL252" s="87" t="str">
        <f t="shared" ca="1" si="474"/>
        <v xml:space="preserve"> </v>
      </c>
      <c r="AM252" s="87" t="str">
        <f t="shared" ca="1" si="474"/>
        <v xml:space="preserve"> </v>
      </c>
      <c r="AN252" s="87" t="str">
        <f t="shared" si="474"/>
        <v>WD</v>
      </c>
      <c r="AO252" s="87" t="str">
        <f t="shared" ref="AO252:BT252" si="475">IF($C$2=TRUE,IF($F$252="",IF(AND(OR($D$252&lt;=AO$8,$D$252&lt;AP$8),$E$252&gt;=AO$8),$H$252,IF(OR(WEEKDAY(AO$8)=1,WEEKDAY(AO$8)=7),"WD"," ")),IF(AND(OR($D$252&lt;=AO$8,$D$252&lt;AP$8),$F$252&gt;=AO$8),"C",IF(OR(WEEKDAY(AO$8)=1,WEEKDAY(AO$8)=7),"WD"," "))),IF(OR(WEEKDAY(AO$8)=1,WEEKDAY(AO$8)=7),"WD",IF($F$252="",IF(AND(OR($D$252&lt;=AO$8,$D$252&lt;AP$8),$E$252&gt;=AO$8),$H$252," "),IF(AND(OR($D$252&lt;=AO$8,$D$252&lt;AP$8),$F$252&gt;=AO$8),"C"," "))))</f>
        <v>WD</v>
      </c>
      <c r="AP252" s="87" t="str">
        <f t="shared" ca="1" si="475"/>
        <v xml:space="preserve"> </v>
      </c>
      <c r="AQ252" s="87" t="str">
        <f t="shared" ca="1" si="475"/>
        <v xml:space="preserve"> </v>
      </c>
      <c r="AR252" s="87" t="str">
        <f t="shared" ca="1" si="475"/>
        <v xml:space="preserve"> </v>
      </c>
      <c r="AS252" s="87" t="str">
        <f t="shared" ca="1" si="475"/>
        <v xml:space="preserve"> </v>
      </c>
      <c r="AT252" s="87" t="str">
        <f t="shared" ca="1" si="475"/>
        <v xml:space="preserve"> </v>
      </c>
      <c r="AU252" s="87" t="str">
        <f t="shared" si="475"/>
        <v>WD</v>
      </c>
      <c r="AV252" s="87" t="str">
        <f t="shared" si="475"/>
        <v>WD</v>
      </c>
      <c r="AW252" s="87" t="str">
        <f t="shared" ca="1" si="475"/>
        <v xml:space="preserve"> </v>
      </c>
      <c r="AX252" s="87" t="str">
        <f t="shared" ca="1" si="475"/>
        <v xml:space="preserve"> </v>
      </c>
      <c r="AY252" s="87" t="str">
        <f t="shared" ca="1" si="475"/>
        <v xml:space="preserve"> </v>
      </c>
      <c r="AZ252" s="87" t="str">
        <f t="shared" ca="1" si="475"/>
        <v xml:space="preserve"> </v>
      </c>
      <c r="BA252" s="87" t="str">
        <f t="shared" ca="1" si="475"/>
        <v xml:space="preserve"> </v>
      </c>
      <c r="BB252" s="87" t="str">
        <f t="shared" si="475"/>
        <v>WD</v>
      </c>
      <c r="BC252" s="87" t="str">
        <f t="shared" si="475"/>
        <v>WD</v>
      </c>
      <c r="BD252" s="87" t="str">
        <f t="shared" ca="1" si="475"/>
        <v xml:space="preserve"> </v>
      </c>
      <c r="BE252" s="87" t="str">
        <f t="shared" ca="1" si="475"/>
        <v xml:space="preserve"> </v>
      </c>
      <c r="BF252" s="87" t="str">
        <f t="shared" ca="1" si="475"/>
        <v xml:space="preserve"> </v>
      </c>
      <c r="BG252" s="87" t="str">
        <f t="shared" ca="1" si="475"/>
        <v xml:space="preserve"> </v>
      </c>
      <c r="BH252" s="87" t="str">
        <f t="shared" ca="1" si="475"/>
        <v xml:space="preserve"> </v>
      </c>
      <c r="BI252" s="87" t="str">
        <f t="shared" si="475"/>
        <v>WD</v>
      </c>
      <c r="BJ252" s="87" t="str">
        <f t="shared" si="475"/>
        <v>WD</v>
      </c>
      <c r="BK252" s="87" t="str">
        <f t="shared" ca="1" si="475"/>
        <v xml:space="preserve"> </v>
      </c>
      <c r="BL252" s="87" t="str">
        <f t="shared" ca="1" si="475"/>
        <v xml:space="preserve"> </v>
      </c>
      <c r="BM252" s="87" t="str">
        <f t="shared" ca="1" si="475"/>
        <v xml:space="preserve"> </v>
      </c>
      <c r="BN252" s="87" t="str">
        <f t="shared" ca="1" si="475"/>
        <v xml:space="preserve"> </v>
      </c>
      <c r="BO252" s="87" t="str">
        <f t="shared" ca="1" si="475"/>
        <v xml:space="preserve"> </v>
      </c>
      <c r="BP252" s="87" t="str">
        <f t="shared" si="475"/>
        <v>WD</v>
      </c>
      <c r="BQ252" s="87" t="str">
        <f t="shared" si="475"/>
        <v>WD</v>
      </c>
      <c r="BR252" s="87" t="str">
        <f t="shared" ca="1" si="475"/>
        <v xml:space="preserve"> </v>
      </c>
      <c r="BS252" s="87" t="str">
        <f t="shared" ca="1" si="475"/>
        <v xml:space="preserve"> </v>
      </c>
      <c r="BT252" s="87" t="str">
        <f t="shared" ca="1" si="475"/>
        <v xml:space="preserve"> </v>
      </c>
      <c r="BU252" s="87" t="str">
        <f t="shared" ref="BU252:CZ252" ca="1" si="476">IF($C$2=TRUE,IF($F$252="",IF(AND(OR($D$252&lt;=BU$8,$D$252&lt;BV$8),$E$252&gt;=BU$8),$H$252,IF(OR(WEEKDAY(BU$8)=1,WEEKDAY(BU$8)=7),"WD"," ")),IF(AND(OR($D$252&lt;=BU$8,$D$252&lt;BV$8),$F$252&gt;=BU$8),"C",IF(OR(WEEKDAY(BU$8)=1,WEEKDAY(BU$8)=7),"WD"," "))),IF(OR(WEEKDAY(BU$8)=1,WEEKDAY(BU$8)=7),"WD",IF($F$252="",IF(AND(OR($D$252&lt;=BU$8,$D$252&lt;BV$8),$E$252&gt;=BU$8),$H$252," "),IF(AND(OR($D$252&lt;=BU$8,$D$252&lt;BV$8),$F$252&gt;=BU$8),"C"," "))))</f>
        <v xml:space="preserve"> </v>
      </c>
      <c r="BV252" s="87" t="str">
        <f t="shared" ca="1" si="476"/>
        <v xml:space="preserve"> </v>
      </c>
      <c r="BW252" s="87" t="str">
        <f t="shared" si="476"/>
        <v>WD</v>
      </c>
      <c r="BX252" s="87" t="str">
        <f t="shared" si="476"/>
        <v>WD</v>
      </c>
      <c r="BY252" s="87" t="str">
        <f t="shared" ca="1" si="476"/>
        <v xml:space="preserve"> </v>
      </c>
      <c r="BZ252" s="87" t="str">
        <f t="shared" ca="1" si="476"/>
        <v xml:space="preserve"> </v>
      </c>
      <c r="CA252" s="87" t="str">
        <f t="shared" ca="1" si="476"/>
        <v xml:space="preserve"> </v>
      </c>
      <c r="CB252" s="87" t="str">
        <f t="shared" ca="1" si="476"/>
        <v xml:space="preserve"> </v>
      </c>
      <c r="CC252" s="87" t="str">
        <f t="shared" ca="1" si="476"/>
        <v xml:space="preserve"> </v>
      </c>
      <c r="CD252" s="87" t="str">
        <f t="shared" si="476"/>
        <v>WD</v>
      </c>
      <c r="CE252" s="87" t="str">
        <f t="shared" si="476"/>
        <v>WD</v>
      </c>
      <c r="CF252" s="87" t="str">
        <f t="shared" ca="1" si="476"/>
        <v xml:space="preserve"> </v>
      </c>
      <c r="CG252" s="87" t="str">
        <f t="shared" ca="1" si="476"/>
        <v xml:space="preserve"> </v>
      </c>
      <c r="CH252" s="87" t="str">
        <f t="shared" ca="1" si="476"/>
        <v xml:space="preserve"> </v>
      </c>
      <c r="CI252" s="87" t="str">
        <f t="shared" ca="1" si="476"/>
        <v xml:space="preserve"> </v>
      </c>
      <c r="CJ252" s="87" t="str">
        <f t="shared" ca="1" si="476"/>
        <v xml:space="preserve"> </v>
      </c>
      <c r="CK252" s="87" t="str">
        <f t="shared" si="476"/>
        <v>WD</v>
      </c>
      <c r="CL252" s="87" t="str">
        <f t="shared" si="476"/>
        <v>WD</v>
      </c>
      <c r="CM252" s="87" t="str">
        <f t="shared" ca="1" si="476"/>
        <v xml:space="preserve"> </v>
      </c>
      <c r="CN252" s="87" t="str">
        <f t="shared" ca="1" si="476"/>
        <v xml:space="preserve"> </v>
      </c>
      <c r="CO252" s="87" t="str">
        <f t="shared" ca="1" si="476"/>
        <v xml:space="preserve"> </v>
      </c>
      <c r="CP252" s="87" t="str">
        <f t="shared" ca="1" si="476"/>
        <v xml:space="preserve"> </v>
      </c>
      <c r="CQ252" s="87" t="str">
        <f t="shared" ca="1" si="476"/>
        <v xml:space="preserve"> </v>
      </c>
      <c r="CR252" s="87" t="str">
        <f t="shared" si="476"/>
        <v>WD</v>
      </c>
      <c r="CS252" s="87" t="str">
        <f t="shared" si="476"/>
        <v>WD</v>
      </c>
      <c r="CT252" s="87" t="str">
        <f t="shared" ca="1" si="476"/>
        <v xml:space="preserve"> </v>
      </c>
      <c r="CU252" s="87" t="str">
        <f t="shared" ca="1" si="476"/>
        <v xml:space="preserve"> </v>
      </c>
      <c r="CV252" s="87" t="str">
        <f t="shared" ca="1" si="476"/>
        <v xml:space="preserve"> </v>
      </c>
      <c r="CW252" s="87" t="str">
        <f t="shared" ca="1" si="476"/>
        <v xml:space="preserve"> </v>
      </c>
      <c r="CX252" s="87" t="str">
        <f t="shared" ca="1" si="476"/>
        <v xml:space="preserve"> </v>
      </c>
      <c r="CY252" s="87" t="str">
        <f t="shared" si="476"/>
        <v>WD</v>
      </c>
      <c r="CZ252" s="87" t="str">
        <f t="shared" si="476"/>
        <v>WD</v>
      </c>
      <c r="DA252" s="87" t="str">
        <f t="shared" ref="DA252:DZ252" ca="1" si="477">IF($C$2=TRUE,IF($F$252="",IF(AND(OR($D$252&lt;=DA$8,$D$252&lt;DB$8),$E$252&gt;=DA$8),$H$252,IF(OR(WEEKDAY(DA$8)=1,WEEKDAY(DA$8)=7),"WD"," ")),IF(AND(OR($D$252&lt;=DA$8,$D$252&lt;DB$8),$F$252&gt;=DA$8),"C",IF(OR(WEEKDAY(DA$8)=1,WEEKDAY(DA$8)=7),"WD"," "))),IF(OR(WEEKDAY(DA$8)=1,WEEKDAY(DA$8)=7),"WD",IF($F$252="",IF(AND(OR($D$252&lt;=DA$8,$D$252&lt;DB$8),$E$252&gt;=DA$8),$H$252," "),IF(AND(OR($D$252&lt;=DA$8,$D$252&lt;DB$8),$F$252&gt;=DA$8),"C"," "))))</f>
        <v xml:space="preserve"> </v>
      </c>
      <c r="DB252" s="87" t="str">
        <f t="shared" ca="1" si="477"/>
        <v xml:space="preserve"> </v>
      </c>
      <c r="DC252" s="87" t="str">
        <f t="shared" ca="1" si="477"/>
        <v xml:space="preserve"> </v>
      </c>
      <c r="DD252" s="87" t="str">
        <f t="shared" ca="1" si="477"/>
        <v xml:space="preserve"> </v>
      </c>
      <c r="DE252" s="87" t="str">
        <f t="shared" ca="1" si="477"/>
        <v xml:space="preserve"> </v>
      </c>
      <c r="DF252" s="87" t="str">
        <f t="shared" si="477"/>
        <v>WD</v>
      </c>
      <c r="DG252" s="87" t="str">
        <f t="shared" si="477"/>
        <v>WD</v>
      </c>
      <c r="DH252" s="87" t="str">
        <f t="shared" ca="1" si="477"/>
        <v xml:space="preserve"> </v>
      </c>
      <c r="DI252" s="87" t="str">
        <f t="shared" ca="1" si="477"/>
        <v xml:space="preserve"> </v>
      </c>
      <c r="DJ252" s="87" t="str">
        <f t="shared" ca="1" si="477"/>
        <v xml:space="preserve"> </v>
      </c>
      <c r="DK252" s="87" t="str">
        <f t="shared" ca="1" si="477"/>
        <v xml:space="preserve"> </v>
      </c>
      <c r="DL252" s="87" t="str">
        <f t="shared" ca="1" si="477"/>
        <v xml:space="preserve"> </v>
      </c>
      <c r="DM252" s="87" t="str">
        <f t="shared" si="477"/>
        <v>WD</v>
      </c>
      <c r="DN252" s="87" t="str">
        <f t="shared" si="477"/>
        <v>WD</v>
      </c>
      <c r="DO252" s="87" t="str">
        <f t="shared" ca="1" si="477"/>
        <v xml:space="preserve"> </v>
      </c>
      <c r="DP252" s="87" t="str">
        <f t="shared" ca="1" si="477"/>
        <v xml:space="preserve"> </v>
      </c>
      <c r="DQ252" s="87" t="str">
        <f t="shared" ca="1" si="477"/>
        <v xml:space="preserve"> </v>
      </c>
      <c r="DR252" s="87" t="str">
        <f t="shared" ca="1" si="477"/>
        <v xml:space="preserve"> </v>
      </c>
      <c r="DS252" s="87" t="str">
        <f t="shared" ca="1" si="477"/>
        <v xml:space="preserve"> </v>
      </c>
      <c r="DT252" s="87" t="str">
        <f t="shared" si="477"/>
        <v>WD</v>
      </c>
      <c r="DU252" s="87" t="str">
        <f t="shared" si="477"/>
        <v>WD</v>
      </c>
      <c r="DV252" s="87" t="str">
        <f t="shared" ca="1" si="477"/>
        <v xml:space="preserve"> </v>
      </c>
      <c r="DW252" s="87" t="str">
        <f t="shared" ca="1" si="477"/>
        <v xml:space="preserve"> </v>
      </c>
      <c r="DX252" s="87" t="str">
        <f t="shared" ca="1" si="477"/>
        <v xml:space="preserve"> </v>
      </c>
      <c r="DY252" s="87" t="str">
        <f t="shared" ca="1" si="477"/>
        <v xml:space="preserve"> </v>
      </c>
      <c r="DZ252" s="87" t="str">
        <f t="shared" ca="1" si="477"/>
        <v xml:space="preserve"> </v>
      </c>
    </row>
    <row r="253" spans="1:130" s="74" customFormat="1" ht="1.2" customHeight="1" x14ac:dyDescent="0.3">
      <c r="A253" s="96"/>
      <c r="B253" s="96"/>
      <c r="C253" s="96"/>
      <c r="D253" s="97"/>
      <c r="E253" s="97"/>
      <c r="F253" s="97"/>
      <c r="G253" s="98" t="str">
        <f ca="1">IF(AND(G252 = 100%, G254 = 100%), "100%", " ")</f>
        <v xml:space="preserve"> </v>
      </c>
      <c r="H253" s="82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  <c r="BX253" s="87"/>
      <c r="BY253" s="87"/>
      <c r="BZ253" s="87"/>
      <c r="CA253" s="87"/>
      <c r="CB253" s="87"/>
      <c r="CC253" s="87"/>
      <c r="CD253" s="87"/>
      <c r="CE253" s="87"/>
      <c r="CF253" s="87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87"/>
      <c r="CZ253" s="87"/>
      <c r="DA253" s="87"/>
      <c r="DB253" s="87"/>
      <c r="DC253" s="87"/>
      <c r="DD253" s="87"/>
      <c r="DE253" s="87"/>
      <c r="DF253" s="87"/>
      <c r="DG253" s="87"/>
      <c r="DH253" s="87"/>
      <c r="DI253" s="87"/>
      <c r="DJ253" s="87"/>
      <c r="DK253" s="87"/>
      <c r="DL253" s="87"/>
      <c r="DM253" s="87"/>
      <c r="DN253" s="87"/>
      <c r="DO253" s="87"/>
      <c r="DP253" s="87"/>
      <c r="DQ253" s="87"/>
      <c r="DR253" s="87"/>
      <c r="DS253" s="87"/>
      <c r="DT253" s="87"/>
      <c r="DU253" s="87"/>
      <c r="DV253" s="87"/>
      <c r="DW253" s="87"/>
      <c r="DX253" s="87"/>
      <c r="DY253" s="87"/>
      <c r="DZ253" s="87"/>
    </row>
    <row r="254" spans="1:130" x14ac:dyDescent="0.3">
      <c r="A254" s="96" t="str">
        <f ca="1">IF(OFFSET(Actions!B1,123,0)  = "","", OFFSET(Actions!B1,123,0) )</f>
        <v/>
      </c>
      <c r="B254" s="96" t="str">
        <f ca="1">IF(OFFSET(Actions!H$1,123,0) = "","", OFFSET(Actions!H$1,123,0))</f>
        <v/>
      </c>
      <c r="C254" s="96" t="str">
        <f ca="1">IF(OFFSET(Actions!C1,123,0)  = "","", OFFSET(Actions!C1,123,0) )</f>
        <v/>
      </c>
      <c r="D254" s="97" t="str">
        <f ca="1">IF(OFFSET(Actions!I$1,123,0) = 0/1/1900,"",IFERROR(DATEVALUE(MID(OFFSET(Actions!I$1,123,0), 5,8 )), OFFSET(Actions!I$1,123,0)))</f>
        <v/>
      </c>
      <c r="E254" s="97" t="str">
        <f ca="1">IF(OFFSET(Actions!J$1,123,0) = 0/1/1900,"",IFERROR(DATEVALUE(MID(OFFSET(Actions!J$1,123,0), 5,8 )), OFFSET(Actions!J$1,123,0)))</f>
        <v/>
      </c>
      <c r="F254" s="97" t="str">
        <f ca="1">IF(OFFSET(Actions!K$1,123,0) = 0/1/1900,"",IFERROR(DATEVALUE(MID(OFFSET(Actions!K$1,123,0), 5,8 )), OFFSET(Actions!K$1,123,0)))</f>
        <v/>
      </c>
      <c r="G254" s="98" t="str">
        <f ca="1">IF(OFFSET(Actions!G1,123,0)  = "","", OFFSET(Actions!G1,123,0) )</f>
        <v/>
      </c>
      <c r="H254" s="82" t="str">
        <f ca="1">IF(OFFSET(Actions!E1,123,0)  = "","", OFFSET(Actions!E1,123,0) )</f>
        <v/>
      </c>
      <c r="I254" s="87" t="str">
        <f t="shared" ref="I254:AN254" ca="1" si="478">IF($C$2=TRUE,IF($F$254="",IF(AND(OR($D$254&lt;=I$8,$D$254&lt;J$8),$E$254&gt;=I$8),$H$254,IF(OR(WEEKDAY(I$8)=1,WEEKDAY(I$8)=7),"WD"," ")),IF(AND(OR($D$254&lt;=I$8,$D$254&lt;J$8),$F$254&gt;=I$8),"C",IF(OR(WEEKDAY(I$8)=1,WEEKDAY(I$8)=7),"WD"," "))),IF(OR(WEEKDAY(I$8)=1,WEEKDAY(I$8)=7),"WD",IF($F$254="",IF(AND(OR($D$254&lt;=I$8,$D$254&lt;J$8),$E$254&gt;=I$8),$H$254," "),IF(AND(OR($D$254&lt;=I$8,$D$254&lt;J$8),$F$254&gt;=I$8),"C"," "))))</f>
        <v xml:space="preserve"> </v>
      </c>
      <c r="J254" s="87" t="str">
        <f t="shared" ca="1" si="478"/>
        <v xml:space="preserve"> </v>
      </c>
      <c r="K254" s="87" t="str">
        <f t="shared" ca="1" si="478"/>
        <v xml:space="preserve"> </v>
      </c>
      <c r="L254" s="87" t="str">
        <f t="shared" si="478"/>
        <v>WD</v>
      </c>
      <c r="M254" s="87" t="str">
        <f t="shared" si="478"/>
        <v>WD</v>
      </c>
      <c r="N254" s="87" t="str">
        <f t="shared" ca="1" si="478"/>
        <v xml:space="preserve"> </v>
      </c>
      <c r="O254" s="87" t="str">
        <f t="shared" ca="1" si="478"/>
        <v xml:space="preserve"> </v>
      </c>
      <c r="P254" s="87" t="str">
        <f t="shared" ca="1" si="478"/>
        <v xml:space="preserve"> </v>
      </c>
      <c r="Q254" s="87" t="str">
        <f t="shared" ca="1" si="478"/>
        <v xml:space="preserve"> </v>
      </c>
      <c r="R254" s="87" t="str">
        <f t="shared" ca="1" si="478"/>
        <v xml:space="preserve"> </v>
      </c>
      <c r="S254" s="87" t="str">
        <f t="shared" si="478"/>
        <v>WD</v>
      </c>
      <c r="T254" s="87" t="str">
        <f t="shared" si="478"/>
        <v>WD</v>
      </c>
      <c r="U254" s="87" t="str">
        <f t="shared" ca="1" si="478"/>
        <v xml:space="preserve"> </v>
      </c>
      <c r="V254" s="87" t="str">
        <f t="shared" ca="1" si="478"/>
        <v xml:space="preserve"> </v>
      </c>
      <c r="W254" s="87" t="str">
        <f t="shared" ca="1" si="478"/>
        <v xml:space="preserve"> </v>
      </c>
      <c r="X254" s="87" t="str">
        <f t="shared" ca="1" si="478"/>
        <v xml:space="preserve"> </v>
      </c>
      <c r="Y254" s="87" t="str">
        <f t="shared" ca="1" si="478"/>
        <v xml:space="preserve"> </v>
      </c>
      <c r="Z254" s="87" t="str">
        <f t="shared" si="478"/>
        <v>WD</v>
      </c>
      <c r="AA254" s="87" t="str">
        <f t="shared" si="478"/>
        <v>WD</v>
      </c>
      <c r="AB254" s="87" t="str">
        <f t="shared" ca="1" si="478"/>
        <v xml:space="preserve"> </v>
      </c>
      <c r="AC254" s="87" t="str">
        <f t="shared" ca="1" si="478"/>
        <v xml:space="preserve"> </v>
      </c>
      <c r="AD254" s="87" t="str">
        <f t="shared" ca="1" si="478"/>
        <v xml:space="preserve"> </v>
      </c>
      <c r="AE254" s="87" t="str">
        <f t="shared" ca="1" si="478"/>
        <v xml:space="preserve"> </v>
      </c>
      <c r="AF254" s="87" t="str">
        <f t="shared" ca="1" si="478"/>
        <v xml:space="preserve"> </v>
      </c>
      <c r="AG254" s="87" t="str">
        <f t="shared" si="478"/>
        <v>WD</v>
      </c>
      <c r="AH254" s="87" t="str">
        <f t="shared" si="478"/>
        <v>WD</v>
      </c>
      <c r="AI254" s="87" t="str">
        <f t="shared" ca="1" si="478"/>
        <v xml:space="preserve"> </v>
      </c>
      <c r="AJ254" s="87" t="str">
        <f t="shared" ca="1" si="478"/>
        <v xml:space="preserve"> </v>
      </c>
      <c r="AK254" s="87" t="str">
        <f t="shared" ca="1" si="478"/>
        <v xml:space="preserve"> </v>
      </c>
      <c r="AL254" s="87" t="str">
        <f t="shared" ca="1" si="478"/>
        <v xml:space="preserve"> </v>
      </c>
      <c r="AM254" s="87" t="str">
        <f t="shared" ca="1" si="478"/>
        <v xml:space="preserve"> </v>
      </c>
      <c r="AN254" s="87" t="str">
        <f t="shared" si="478"/>
        <v>WD</v>
      </c>
      <c r="AO254" s="87" t="str">
        <f t="shared" ref="AO254:BT254" si="479">IF($C$2=TRUE,IF($F$254="",IF(AND(OR($D$254&lt;=AO$8,$D$254&lt;AP$8),$E$254&gt;=AO$8),$H$254,IF(OR(WEEKDAY(AO$8)=1,WEEKDAY(AO$8)=7),"WD"," ")),IF(AND(OR($D$254&lt;=AO$8,$D$254&lt;AP$8),$F$254&gt;=AO$8),"C",IF(OR(WEEKDAY(AO$8)=1,WEEKDAY(AO$8)=7),"WD"," "))),IF(OR(WEEKDAY(AO$8)=1,WEEKDAY(AO$8)=7),"WD",IF($F$254="",IF(AND(OR($D$254&lt;=AO$8,$D$254&lt;AP$8),$E$254&gt;=AO$8),$H$254," "),IF(AND(OR($D$254&lt;=AO$8,$D$254&lt;AP$8),$F$254&gt;=AO$8),"C"," "))))</f>
        <v>WD</v>
      </c>
      <c r="AP254" s="87" t="str">
        <f t="shared" ca="1" si="479"/>
        <v xml:space="preserve"> </v>
      </c>
      <c r="AQ254" s="87" t="str">
        <f t="shared" ca="1" si="479"/>
        <v xml:space="preserve"> </v>
      </c>
      <c r="AR254" s="87" t="str">
        <f t="shared" ca="1" si="479"/>
        <v xml:space="preserve"> </v>
      </c>
      <c r="AS254" s="87" t="str">
        <f t="shared" ca="1" si="479"/>
        <v xml:space="preserve"> </v>
      </c>
      <c r="AT254" s="87" t="str">
        <f t="shared" ca="1" si="479"/>
        <v xml:space="preserve"> </v>
      </c>
      <c r="AU254" s="87" t="str">
        <f t="shared" si="479"/>
        <v>WD</v>
      </c>
      <c r="AV254" s="87" t="str">
        <f t="shared" si="479"/>
        <v>WD</v>
      </c>
      <c r="AW254" s="87" t="str">
        <f t="shared" ca="1" si="479"/>
        <v xml:space="preserve"> </v>
      </c>
      <c r="AX254" s="87" t="str">
        <f t="shared" ca="1" si="479"/>
        <v xml:space="preserve"> </v>
      </c>
      <c r="AY254" s="87" t="str">
        <f t="shared" ca="1" si="479"/>
        <v xml:space="preserve"> </v>
      </c>
      <c r="AZ254" s="87" t="str">
        <f t="shared" ca="1" si="479"/>
        <v xml:space="preserve"> </v>
      </c>
      <c r="BA254" s="87" t="str">
        <f t="shared" ca="1" si="479"/>
        <v xml:space="preserve"> </v>
      </c>
      <c r="BB254" s="87" t="str">
        <f t="shared" si="479"/>
        <v>WD</v>
      </c>
      <c r="BC254" s="87" t="str">
        <f t="shared" si="479"/>
        <v>WD</v>
      </c>
      <c r="BD254" s="87" t="str">
        <f t="shared" ca="1" si="479"/>
        <v xml:space="preserve"> </v>
      </c>
      <c r="BE254" s="87" t="str">
        <f t="shared" ca="1" si="479"/>
        <v xml:space="preserve"> </v>
      </c>
      <c r="BF254" s="87" t="str">
        <f t="shared" ca="1" si="479"/>
        <v xml:space="preserve"> </v>
      </c>
      <c r="BG254" s="87" t="str">
        <f t="shared" ca="1" si="479"/>
        <v xml:space="preserve"> </v>
      </c>
      <c r="BH254" s="87" t="str">
        <f t="shared" ca="1" si="479"/>
        <v xml:space="preserve"> </v>
      </c>
      <c r="BI254" s="87" t="str">
        <f t="shared" si="479"/>
        <v>WD</v>
      </c>
      <c r="BJ254" s="87" t="str">
        <f t="shared" si="479"/>
        <v>WD</v>
      </c>
      <c r="BK254" s="87" t="str">
        <f t="shared" ca="1" si="479"/>
        <v xml:space="preserve"> </v>
      </c>
      <c r="BL254" s="87" t="str">
        <f t="shared" ca="1" si="479"/>
        <v xml:space="preserve"> </v>
      </c>
      <c r="BM254" s="87" t="str">
        <f t="shared" ca="1" si="479"/>
        <v xml:space="preserve"> </v>
      </c>
      <c r="BN254" s="87" t="str">
        <f t="shared" ca="1" si="479"/>
        <v xml:space="preserve"> </v>
      </c>
      <c r="BO254" s="87" t="str">
        <f t="shared" ca="1" si="479"/>
        <v xml:space="preserve"> </v>
      </c>
      <c r="BP254" s="87" t="str">
        <f t="shared" si="479"/>
        <v>WD</v>
      </c>
      <c r="BQ254" s="87" t="str">
        <f t="shared" si="479"/>
        <v>WD</v>
      </c>
      <c r="BR254" s="87" t="str">
        <f t="shared" ca="1" si="479"/>
        <v xml:space="preserve"> </v>
      </c>
      <c r="BS254" s="87" t="str">
        <f t="shared" ca="1" si="479"/>
        <v xml:space="preserve"> </v>
      </c>
      <c r="BT254" s="87" t="str">
        <f t="shared" ca="1" si="479"/>
        <v xml:space="preserve"> </v>
      </c>
      <c r="BU254" s="87" t="str">
        <f t="shared" ref="BU254:CZ254" ca="1" si="480">IF($C$2=TRUE,IF($F$254="",IF(AND(OR($D$254&lt;=BU$8,$D$254&lt;BV$8),$E$254&gt;=BU$8),$H$254,IF(OR(WEEKDAY(BU$8)=1,WEEKDAY(BU$8)=7),"WD"," ")),IF(AND(OR($D$254&lt;=BU$8,$D$254&lt;BV$8),$F$254&gt;=BU$8),"C",IF(OR(WEEKDAY(BU$8)=1,WEEKDAY(BU$8)=7),"WD"," "))),IF(OR(WEEKDAY(BU$8)=1,WEEKDAY(BU$8)=7),"WD",IF($F$254="",IF(AND(OR($D$254&lt;=BU$8,$D$254&lt;BV$8),$E$254&gt;=BU$8),$H$254," "),IF(AND(OR($D$254&lt;=BU$8,$D$254&lt;BV$8),$F$254&gt;=BU$8),"C"," "))))</f>
        <v xml:space="preserve"> </v>
      </c>
      <c r="BV254" s="87" t="str">
        <f t="shared" ca="1" si="480"/>
        <v xml:space="preserve"> </v>
      </c>
      <c r="BW254" s="87" t="str">
        <f t="shared" si="480"/>
        <v>WD</v>
      </c>
      <c r="BX254" s="87" t="str">
        <f t="shared" si="480"/>
        <v>WD</v>
      </c>
      <c r="BY254" s="87" t="str">
        <f t="shared" ca="1" si="480"/>
        <v xml:space="preserve"> </v>
      </c>
      <c r="BZ254" s="87" t="str">
        <f t="shared" ca="1" si="480"/>
        <v xml:space="preserve"> </v>
      </c>
      <c r="CA254" s="87" t="str">
        <f t="shared" ca="1" si="480"/>
        <v xml:space="preserve"> </v>
      </c>
      <c r="CB254" s="87" t="str">
        <f t="shared" ca="1" si="480"/>
        <v xml:space="preserve"> </v>
      </c>
      <c r="CC254" s="87" t="str">
        <f t="shared" ca="1" si="480"/>
        <v xml:space="preserve"> </v>
      </c>
      <c r="CD254" s="87" t="str">
        <f t="shared" si="480"/>
        <v>WD</v>
      </c>
      <c r="CE254" s="87" t="str">
        <f t="shared" si="480"/>
        <v>WD</v>
      </c>
      <c r="CF254" s="87" t="str">
        <f t="shared" ca="1" si="480"/>
        <v xml:space="preserve"> </v>
      </c>
      <c r="CG254" s="87" t="str">
        <f t="shared" ca="1" si="480"/>
        <v xml:space="preserve"> </v>
      </c>
      <c r="CH254" s="87" t="str">
        <f t="shared" ca="1" si="480"/>
        <v xml:space="preserve"> </v>
      </c>
      <c r="CI254" s="87" t="str">
        <f t="shared" ca="1" si="480"/>
        <v xml:space="preserve"> </v>
      </c>
      <c r="CJ254" s="87" t="str">
        <f t="shared" ca="1" si="480"/>
        <v xml:space="preserve"> </v>
      </c>
      <c r="CK254" s="87" t="str">
        <f t="shared" si="480"/>
        <v>WD</v>
      </c>
      <c r="CL254" s="87" t="str">
        <f t="shared" si="480"/>
        <v>WD</v>
      </c>
      <c r="CM254" s="87" t="str">
        <f t="shared" ca="1" si="480"/>
        <v xml:space="preserve"> </v>
      </c>
      <c r="CN254" s="87" t="str">
        <f t="shared" ca="1" si="480"/>
        <v xml:space="preserve"> </v>
      </c>
      <c r="CO254" s="87" t="str">
        <f t="shared" ca="1" si="480"/>
        <v xml:space="preserve"> </v>
      </c>
      <c r="CP254" s="87" t="str">
        <f t="shared" ca="1" si="480"/>
        <v xml:space="preserve"> </v>
      </c>
      <c r="CQ254" s="87" t="str">
        <f t="shared" ca="1" si="480"/>
        <v xml:space="preserve"> </v>
      </c>
      <c r="CR254" s="87" t="str">
        <f t="shared" si="480"/>
        <v>WD</v>
      </c>
      <c r="CS254" s="87" t="str">
        <f t="shared" si="480"/>
        <v>WD</v>
      </c>
      <c r="CT254" s="87" t="str">
        <f t="shared" ca="1" si="480"/>
        <v xml:space="preserve"> </v>
      </c>
      <c r="CU254" s="87" t="str">
        <f t="shared" ca="1" si="480"/>
        <v xml:space="preserve"> </v>
      </c>
      <c r="CV254" s="87" t="str">
        <f t="shared" ca="1" si="480"/>
        <v xml:space="preserve"> </v>
      </c>
      <c r="CW254" s="87" t="str">
        <f t="shared" ca="1" si="480"/>
        <v xml:space="preserve"> </v>
      </c>
      <c r="CX254" s="87" t="str">
        <f t="shared" ca="1" si="480"/>
        <v xml:space="preserve"> </v>
      </c>
      <c r="CY254" s="87" t="str">
        <f t="shared" si="480"/>
        <v>WD</v>
      </c>
      <c r="CZ254" s="87" t="str">
        <f t="shared" si="480"/>
        <v>WD</v>
      </c>
      <c r="DA254" s="87" t="str">
        <f t="shared" ref="DA254:DZ254" ca="1" si="481">IF($C$2=TRUE,IF($F$254="",IF(AND(OR($D$254&lt;=DA$8,$D$254&lt;DB$8),$E$254&gt;=DA$8),$H$254,IF(OR(WEEKDAY(DA$8)=1,WEEKDAY(DA$8)=7),"WD"," ")),IF(AND(OR($D$254&lt;=DA$8,$D$254&lt;DB$8),$F$254&gt;=DA$8),"C",IF(OR(WEEKDAY(DA$8)=1,WEEKDAY(DA$8)=7),"WD"," "))),IF(OR(WEEKDAY(DA$8)=1,WEEKDAY(DA$8)=7),"WD",IF($F$254="",IF(AND(OR($D$254&lt;=DA$8,$D$254&lt;DB$8),$E$254&gt;=DA$8),$H$254," "),IF(AND(OR($D$254&lt;=DA$8,$D$254&lt;DB$8),$F$254&gt;=DA$8),"C"," "))))</f>
        <v xml:space="preserve"> </v>
      </c>
      <c r="DB254" s="87" t="str">
        <f t="shared" ca="1" si="481"/>
        <v xml:space="preserve"> </v>
      </c>
      <c r="DC254" s="87" t="str">
        <f t="shared" ca="1" si="481"/>
        <v xml:space="preserve"> </v>
      </c>
      <c r="DD254" s="87" t="str">
        <f t="shared" ca="1" si="481"/>
        <v xml:space="preserve"> </v>
      </c>
      <c r="DE254" s="87" t="str">
        <f t="shared" ca="1" si="481"/>
        <v xml:space="preserve"> </v>
      </c>
      <c r="DF254" s="87" t="str">
        <f t="shared" si="481"/>
        <v>WD</v>
      </c>
      <c r="DG254" s="87" t="str">
        <f t="shared" si="481"/>
        <v>WD</v>
      </c>
      <c r="DH254" s="87" t="str">
        <f t="shared" ca="1" si="481"/>
        <v xml:space="preserve"> </v>
      </c>
      <c r="DI254" s="87" t="str">
        <f t="shared" ca="1" si="481"/>
        <v xml:space="preserve"> </v>
      </c>
      <c r="DJ254" s="87" t="str">
        <f t="shared" ca="1" si="481"/>
        <v xml:space="preserve"> </v>
      </c>
      <c r="DK254" s="87" t="str">
        <f t="shared" ca="1" si="481"/>
        <v xml:space="preserve"> </v>
      </c>
      <c r="DL254" s="87" t="str">
        <f t="shared" ca="1" si="481"/>
        <v xml:space="preserve"> </v>
      </c>
      <c r="DM254" s="87" t="str">
        <f t="shared" si="481"/>
        <v>WD</v>
      </c>
      <c r="DN254" s="87" t="str">
        <f t="shared" si="481"/>
        <v>WD</v>
      </c>
      <c r="DO254" s="87" t="str">
        <f t="shared" ca="1" si="481"/>
        <v xml:space="preserve"> </v>
      </c>
      <c r="DP254" s="87" t="str">
        <f t="shared" ca="1" si="481"/>
        <v xml:space="preserve"> </v>
      </c>
      <c r="DQ254" s="87" t="str">
        <f t="shared" ca="1" si="481"/>
        <v xml:space="preserve"> </v>
      </c>
      <c r="DR254" s="87" t="str">
        <f t="shared" ca="1" si="481"/>
        <v xml:space="preserve"> </v>
      </c>
      <c r="DS254" s="87" t="str">
        <f t="shared" ca="1" si="481"/>
        <v xml:space="preserve"> </v>
      </c>
      <c r="DT254" s="87" t="str">
        <f t="shared" si="481"/>
        <v>WD</v>
      </c>
      <c r="DU254" s="87" t="str">
        <f t="shared" si="481"/>
        <v>WD</v>
      </c>
      <c r="DV254" s="87" t="str">
        <f t="shared" ca="1" si="481"/>
        <v xml:space="preserve"> </v>
      </c>
      <c r="DW254" s="87" t="str">
        <f t="shared" ca="1" si="481"/>
        <v xml:space="preserve"> </v>
      </c>
      <c r="DX254" s="87" t="str">
        <f t="shared" ca="1" si="481"/>
        <v xml:space="preserve"> </v>
      </c>
      <c r="DY254" s="87" t="str">
        <f t="shared" ca="1" si="481"/>
        <v xml:space="preserve"> </v>
      </c>
      <c r="DZ254" s="87" t="str">
        <f t="shared" ca="1" si="481"/>
        <v xml:space="preserve"> </v>
      </c>
    </row>
    <row r="255" spans="1:130" s="74" customFormat="1" ht="1.2" customHeight="1" x14ac:dyDescent="0.3">
      <c r="A255" s="96"/>
      <c r="B255" s="96"/>
      <c r="C255" s="96"/>
      <c r="D255" s="97"/>
      <c r="E255" s="97"/>
      <c r="F255" s="97"/>
      <c r="G255" s="98" t="str">
        <f ca="1">IF(AND(G254 = 100%, G256 = 100%), "100%", " ")</f>
        <v xml:space="preserve"> </v>
      </c>
      <c r="H255" s="82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  <c r="BX255" s="87"/>
      <c r="BY255" s="87"/>
      <c r="BZ255" s="87"/>
      <c r="CA255" s="87"/>
      <c r="CB255" s="87"/>
      <c r="CC255" s="87"/>
      <c r="CD255" s="87"/>
      <c r="CE255" s="87"/>
      <c r="CF255" s="87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87"/>
      <c r="CZ255" s="87"/>
      <c r="DA255" s="87"/>
      <c r="DB255" s="87"/>
      <c r="DC255" s="87"/>
      <c r="DD255" s="87"/>
      <c r="DE255" s="87"/>
      <c r="DF255" s="87"/>
      <c r="DG255" s="87"/>
      <c r="DH255" s="87"/>
      <c r="DI255" s="87"/>
      <c r="DJ255" s="87"/>
      <c r="DK255" s="87"/>
      <c r="DL255" s="87"/>
      <c r="DM255" s="87"/>
      <c r="DN255" s="87"/>
      <c r="DO255" s="87"/>
      <c r="DP255" s="87"/>
      <c r="DQ255" s="87"/>
      <c r="DR255" s="87"/>
      <c r="DS255" s="87"/>
      <c r="DT255" s="87"/>
      <c r="DU255" s="87"/>
      <c r="DV255" s="87"/>
      <c r="DW255" s="87"/>
      <c r="DX255" s="87"/>
      <c r="DY255" s="87"/>
      <c r="DZ255" s="87"/>
    </row>
    <row r="256" spans="1:130" x14ac:dyDescent="0.3">
      <c r="A256" s="96" t="str">
        <f ca="1">IF(OFFSET(Actions!B1,124,0)  = "","", OFFSET(Actions!B1,124,0) )</f>
        <v/>
      </c>
      <c r="B256" s="96" t="str">
        <f ca="1">IF(OFFSET(Actions!H$1,124,0) = "","", OFFSET(Actions!H$1,124,0))</f>
        <v/>
      </c>
      <c r="C256" s="96" t="str">
        <f ca="1">IF(OFFSET(Actions!C1,124,0)  = "","", OFFSET(Actions!C1,124,0) )</f>
        <v/>
      </c>
      <c r="D256" s="97" t="str">
        <f ca="1">IF(OFFSET(Actions!I$1,124,0) = 0/1/1900,"",IFERROR(DATEVALUE(MID(OFFSET(Actions!I$1,124,0), 5,8 )), OFFSET(Actions!I$1,124,0)))</f>
        <v/>
      </c>
      <c r="E256" s="97" t="str">
        <f ca="1">IF(OFFSET(Actions!J$1,124,0) = 0/1/1900,"",IFERROR(DATEVALUE(MID(OFFSET(Actions!J$1,124,0), 5,8 )), OFFSET(Actions!J$1,124,0)))</f>
        <v/>
      </c>
      <c r="F256" s="97" t="str">
        <f ca="1">IF(OFFSET(Actions!K$1,124,0) = 0/1/1900,"",IFERROR(DATEVALUE(MID(OFFSET(Actions!K$1,124,0), 5,8 )), OFFSET(Actions!K$1,124,0)))</f>
        <v/>
      </c>
      <c r="G256" s="98" t="str">
        <f ca="1">IF(OFFSET(Actions!G1,124,0)  = "","", OFFSET(Actions!G1,124,0) )</f>
        <v/>
      </c>
      <c r="H256" s="82" t="str">
        <f ca="1">IF(OFFSET(Actions!E1,124,0)  = "","", OFFSET(Actions!E1,124,0) )</f>
        <v/>
      </c>
      <c r="I256" s="87" t="str">
        <f t="shared" ref="I256:AN256" ca="1" si="482">IF($C$2=TRUE,IF($F$256="",IF(AND(OR($D$256&lt;=I$8,$D$256&lt;J$8),$E$256&gt;=I$8),$H$256,IF(OR(WEEKDAY(I$8)=1,WEEKDAY(I$8)=7),"WD"," ")),IF(AND(OR($D$256&lt;=I$8,$D$256&lt;J$8),$F$256&gt;=I$8),"C",IF(OR(WEEKDAY(I$8)=1,WEEKDAY(I$8)=7),"WD"," "))),IF(OR(WEEKDAY(I$8)=1,WEEKDAY(I$8)=7),"WD",IF($F$256="",IF(AND(OR($D$256&lt;=I$8,$D$256&lt;J$8),$E$256&gt;=I$8),$H$256," "),IF(AND(OR($D$256&lt;=I$8,$D$256&lt;J$8),$F$256&gt;=I$8),"C"," "))))</f>
        <v xml:space="preserve"> </v>
      </c>
      <c r="J256" s="87" t="str">
        <f t="shared" ca="1" si="482"/>
        <v xml:space="preserve"> </v>
      </c>
      <c r="K256" s="87" t="str">
        <f t="shared" ca="1" si="482"/>
        <v xml:space="preserve"> </v>
      </c>
      <c r="L256" s="87" t="str">
        <f t="shared" si="482"/>
        <v>WD</v>
      </c>
      <c r="M256" s="87" t="str">
        <f t="shared" si="482"/>
        <v>WD</v>
      </c>
      <c r="N256" s="87" t="str">
        <f t="shared" ca="1" si="482"/>
        <v xml:space="preserve"> </v>
      </c>
      <c r="O256" s="87" t="str">
        <f t="shared" ca="1" si="482"/>
        <v xml:space="preserve"> </v>
      </c>
      <c r="P256" s="87" t="str">
        <f t="shared" ca="1" si="482"/>
        <v xml:space="preserve"> </v>
      </c>
      <c r="Q256" s="87" t="str">
        <f t="shared" ca="1" si="482"/>
        <v xml:space="preserve"> </v>
      </c>
      <c r="R256" s="87" t="str">
        <f t="shared" ca="1" si="482"/>
        <v xml:space="preserve"> </v>
      </c>
      <c r="S256" s="87" t="str">
        <f t="shared" si="482"/>
        <v>WD</v>
      </c>
      <c r="T256" s="87" t="str">
        <f t="shared" si="482"/>
        <v>WD</v>
      </c>
      <c r="U256" s="87" t="str">
        <f t="shared" ca="1" si="482"/>
        <v xml:space="preserve"> </v>
      </c>
      <c r="V256" s="87" t="str">
        <f t="shared" ca="1" si="482"/>
        <v xml:space="preserve"> </v>
      </c>
      <c r="W256" s="87" t="str">
        <f t="shared" ca="1" si="482"/>
        <v xml:space="preserve"> </v>
      </c>
      <c r="X256" s="87" t="str">
        <f t="shared" ca="1" si="482"/>
        <v xml:space="preserve"> </v>
      </c>
      <c r="Y256" s="87" t="str">
        <f t="shared" ca="1" si="482"/>
        <v xml:space="preserve"> </v>
      </c>
      <c r="Z256" s="87" t="str">
        <f t="shared" si="482"/>
        <v>WD</v>
      </c>
      <c r="AA256" s="87" t="str">
        <f t="shared" si="482"/>
        <v>WD</v>
      </c>
      <c r="AB256" s="87" t="str">
        <f t="shared" ca="1" si="482"/>
        <v xml:space="preserve"> </v>
      </c>
      <c r="AC256" s="87" t="str">
        <f t="shared" ca="1" si="482"/>
        <v xml:space="preserve"> </v>
      </c>
      <c r="AD256" s="87" t="str">
        <f t="shared" ca="1" si="482"/>
        <v xml:space="preserve"> </v>
      </c>
      <c r="AE256" s="87" t="str">
        <f t="shared" ca="1" si="482"/>
        <v xml:space="preserve"> </v>
      </c>
      <c r="AF256" s="87" t="str">
        <f t="shared" ca="1" si="482"/>
        <v xml:space="preserve"> </v>
      </c>
      <c r="AG256" s="87" t="str">
        <f t="shared" si="482"/>
        <v>WD</v>
      </c>
      <c r="AH256" s="87" t="str">
        <f t="shared" si="482"/>
        <v>WD</v>
      </c>
      <c r="AI256" s="87" t="str">
        <f t="shared" ca="1" si="482"/>
        <v xml:space="preserve"> </v>
      </c>
      <c r="AJ256" s="87" t="str">
        <f t="shared" ca="1" si="482"/>
        <v xml:space="preserve"> </v>
      </c>
      <c r="AK256" s="87" t="str">
        <f t="shared" ca="1" si="482"/>
        <v xml:space="preserve"> </v>
      </c>
      <c r="AL256" s="87" t="str">
        <f t="shared" ca="1" si="482"/>
        <v xml:space="preserve"> </v>
      </c>
      <c r="AM256" s="87" t="str">
        <f t="shared" ca="1" si="482"/>
        <v xml:space="preserve"> </v>
      </c>
      <c r="AN256" s="87" t="str">
        <f t="shared" si="482"/>
        <v>WD</v>
      </c>
      <c r="AO256" s="87" t="str">
        <f t="shared" ref="AO256:BT256" si="483">IF($C$2=TRUE,IF($F$256="",IF(AND(OR($D$256&lt;=AO$8,$D$256&lt;AP$8),$E$256&gt;=AO$8),$H$256,IF(OR(WEEKDAY(AO$8)=1,WEEKDAY(AO$8)=7),"WD"," ")),IF(AND(OR($D$256&lt;=AO$8,$D$256&lt;AP$8),$F$256&gt;=AO$8),"C",IF(OR(WEEKDAY(AO$8)=1,WEEKDAY(AO$8)=7),"WD"," "))),IF(OR(WEEKDAY(AO$8)=1,WEEKDAY(AO$8)=7),"WD",IF($F$256="",IF(AND(OR($D$256&lt;=AO$8,$D$256&lt;AP$8),$E$256&gt;=AO$8),$H$256," "),IF(AND(OR($D$256&lt;=AO$8,$D$256&lt;AP$8),$F$256&gt;=AO$8),"C"," "))))</f>
        <v>WD</v>
      </c>
      <c r="AP256" s="87" t="str">
        <f t="shared" ca="1" si="483"/>
        <v xml:space="preserve"> </v>
      </c>
      <c r="AQ256" s="87" t="str">
        <f t="shared" ca="1" si="483"/>
        <v xml:space="preserve"> </v>
      </c>
      <c r="AR256" s="87" t="str">
        <f t="shared" ca="1" si="483"/>
        <v xml:space="preserve"> </v>
      </c>
      <c r="AS256" s="87" t="str">
        <f t="shared" ca="1" si="483"/>
        <v xml:space="preserve"> </v>
      </c>
      <c r="AT256" s="87" t="str">
        <f t="shared" ca="1" si="483"/>
        <v xml:space="preserve"> </v>
      </c>
      <c r="AU256" s="87" t="str">
        <f t="shared" si="483"/>
        <v>WD</v>
      </c>
      <c r="AV256" s="87" t="str">
        <f t="shared" si="483"/>
        <v>WD</v>
      </c>
      <c r="AW256" s="87" t="str">
        <f t="shared" ca="1" si="483"/>
        <v xml:space="preserve"> </v>
      </c>
      <c r="AX256" s="87" t="str">
        <f t="shared" ca="1" si="483"/>
        <v xml:space="preserve"> </v>
      </c>
      <c r="AY256" s="87" t="str">
        <f t="shared" ca="1" si="483"/>
        <v xml:space="preserve"> </v>
      </c>
      <c r="AZ256" s="87" t="str">
        <f t="shared" ca="1" si="483"/>
        <v xml:space="preserve"> </v>
      </c>
      <c r="BA256" s="87" t="str">
        <f t="shared" ca="1" si="483"/>
        <v xml:space="preserve"> </v>
      </c>
      <c r="BB256" s="87" t="str">
        <f t="shared" si="483"/>
        <v>WD</v>
      </c>
      <c r="BC256" s="87" t="str">
        <f t="shared" si="483"/>
        <v>WD</v>
      </c>
      <c r="BD256" s="87" t="str">
        <f t="shared" ca="1" si="483"/>
        <v xml:space="preserve"> </v>
      </c>
      <c r="BE256" s="87" t="str">
        <f t="shared" ca="1" si="483"/>
        <v xml:space="preserve"> </v>
      </c>
      <c r="BF256" s="87" t="str">
        <f t="shared" ca="1" si="483"/>
        <v xml:space="preserve"> </v>
      </c>
      <c r="BG256" s="87" t="str">
        <f t="shared" ca="1" si="483"/>
        <v xml:space="preserve"> </v>
      </c>
      <c r="BH256" s="87" t="str">
        <f t="shared" ca="1" si="483"/>
        <v xml:space="preserve"> </v>
      </c>
      <c r="BI256" s="87" t="str">
        <f t="shared" si="483"/>
        <v>WD</v>
      </c>
      <c r="BJ256" s="87" t="str">
        <f t="shared" si="483"/>
        <v>WD</v>
      </c>
      <c r="BK256" s="87" t="str">
        <f t="shared" ca="1" si="483"/>
        <v xml:space="preserve"> </v>
      </c>
      <c r="BL256" s="87" t="str">
        <f t="shared" ca="1" si="483"/>
        <v xml:space="preserve"> </v>
      </c>
      <c r="BM256" s="87" t="str">
        <f t="shared" ca="1" si="483"/>
        <v xml:space="preserve"> </v>
      </c>
      <c r="BN256" s="87" t="str">
        <f t="shared" ca="1" si="483"/>
        <v xml:space="preserve"> </v>
      </c>
      <c r="BO256" s="87" t="str">
        <f t="shared" ca="1" si="483"/>
        <v xml:space="preserve"> </v>
      </c>
      <c r="BP256" s="87" t="str">
        <f t="shared" si="483"/>
        <v>WD</v>
      </c>
      <c r="BQ256" s="87" t="str">
        <f t="shared" si="483"/>
        <v>WD</v>
      </c>
      <c r="BR256" s="87" t="str">
        <f t="shared" ca="1" si="483"/>
        <v xml:space="preserve"> </v>
      </c>
      <c r="BS256" s="87" t="str">
        <f t="shared" ca="1" si="483"/>
        <v xml:space="preserve"> </v>
      </c>
      <c r="BT256" s="87" t="str">
        <f t="shared" ca="1" si="483"/>
        <v xml:space="preserve"> </v>
      </c>
      <c r="BU256" s="87" t="str">
        <f t="shared" ref="BU256:CZ256" ca="1" si="484">IF($C$2=TRUE,IF($F$256="",IF(AND(OR($D$256&lt;=BU$8,$D$256&lt;BV$8),$E$256&gt;=BU$8),$H$256,IF(OR(WEEKDAY(BU$8)=1,WEEKDAY(BU$8)=7),"WD"," ")),IF(AND(OR($D$256&lt;=BU$8,$D$256&lt;BV$8),$F$256&gt;=BU$8),"C",IF(OR(WEEKDAY(BU$8)=1,WEEKDAY(BU$8)=7),"WD"," "))),IF(OR(WEEKDAY(BU$8)=1,WEEKDAY(BU$8)=7),"WD",IF($F$256="",IF(AND(OR($D$256&lt;=BU$8,$D$256&lt;BV$8),$E$256&gt;=BU$8),$H$256," "),IF(AND(OR($D$256&lt;=BU$8,$D$256&lt;BV$8),$F$256&gt;=BU$8),"C"," "))))</f>
        <v xml:space="preserve"> </v>
      </c>
      <c r="BV256" s="87" t="str">
        <f t="shared" ca="1" si="484"/>
        <v xml:space="preserve"> </v>
      </c>
      <c r="BW256" s="87" t="str">
        <f t="shared" si="484"/>
        <v>WD</v>
      </c>
      <c r="BX256" s="87" t="str">
        <f t="shared" si="484"/>
        <v>WD</v>
      </c>
      <c r="BY256" s="87" t="str">
        <f t="shared" ca="1" si="484"/>
        <v xml:space="preserve"> </v>
      </c>
      <c r="BZ256" s="87" t="str">
        <f t="shared" ca="1" si="484"/>
        <v xml:space="preserve"> </v>
      </c>
      <c r="CA256" s="87" t="str">
        <f t="shared" ca="1" si="484"/>
        <v xml:space="preserve"> </v>
      </c>
      <c r="CB256" s="87" t="str">
        <f t="shared" ca="1" si="484"/>
        <v xml:space="preserve"> </v>
      </c>
      <c r="CC256" s="87" t="str">
        <f t="shared" ca="1" si="484"/>
        <v xml:space="preserve"> </v>
      </c>
      <c r="CD256" s="87" t="str">
        <f t="shared" si="484"/>
        <v>WD</v>
      </c>
      <c r="CE256" s="87" t="str">
        <f t="shared" si="484"/>
        <v>WD</v>
      </c>
      <c r="CF256" s="87" t="str">
        <f t="shared" ca="1" si="484"/>
        <v xml:space="preserve"> </v>
      </c>
      <c r="CG256" s="87" t="str">
        <f t="shared" ca="1" si="484"/>
        <v xml:space="preserve"> </v>
      </c>
      <c r="CH256" s="87" t="str">
        <f t="shared" ca="1" si="484"/>
        <v xml:space="preserve"> </v>
      </c>
      <c r="CI256" s="87" t="str">
        <f t="shared" ca="1" si="484"/>
        <v xml:space="preserve"> </v>
      </c>
      <c r="CJ256" s="87" t="str">
        <f t="shared" ca="1" si="484"/>
        <v xml:space="preserve"> </v>
      </c>
      <c r="CK256" s="87" t="str">
        <f t="shared" si="484"/>
        <v>WD</v>
      </c>
      <c r="CL256" s="87" t="str">
        <f t="shared" si="484"/>
        <v>WD</v>
      </c>
      <c r="CM256" s="87" t="str">
        <f t="shared" ca="1" si="484"/>
        <v xml:space="preserve"> </v>
      </c>
      <c r="CN256" s="87" t="str">
        <f t="shared" ca="1" si="484"/>
        <v xml:space="preserve"> </v>
      </c>
      <c r="CO256" s="87" t="str">
        <f t="shared" ca="1" si="484"/>
        <v xml:space="preserve"> </v>
      </c>
      <c r="CP256" s="87" t="str">
        <f t="shared" ca="1" si="484"/>
        <v xml:space="preserve"> </v>
      </c>
      <c r="CQ256" s="87" t="str">
        <f t="shared" ca="1" si="484"/>
        <v xml:space="preserve"> </v>
      </c>
      <c r="CR256" s="87" t="str">
        <f t="shared" si="484"/>
        <v>WD</v>
      </c>
      <c r="CS256" s="87" t="str">
        <f t="shared" si="484"/>
        <v>WD</v>
      </c>
      <c r="CT256" s="87" t="str">
        <f t="shared" ca="1" si="484"/>
        <v xml:space="preserve"> </v>
      </c>
      <c r="CU256" s="87" t="str">
        <f t="shared" ca="1" si="484"/>
        <v xml:space="preserve"> </v>
      </c>
      <c r="CV256" s="87" t="str">
        <f t="shared" ca="1" si="484"/>
        <v xml:space="preserve"> </v>
      </c>
      <c r="CW256" s="87" t="str">
        <f t="shared" ca="1" si="484"/>
        <v xml:space="preserve"> </v>
      </c>
      <c r="CX256" s="87" t="str">
        <f t="shared" ca="1" si="484"/>
        <v xml:space="preserve"> </v>
      </c>
      <c r="CY256" s="87" t="str">
        <f t="shared" si="484"/>
        <v>WD</v>
      </c>
      <c r="CZ256" s="87" t="str">
        <f t="shared" si="484"/>
        <v>WD</v>
      </c>
      <c r="DA256" s="87" t="str">
        <f t="shared" ref="DA256:DZ256" ca="1" si="485">IF($C$2=TRUE,IF($F$256="",IF(AND(OR($D$256&lt;=DA$8,$D$256&lt;DB$8),$E$256&gt;=DA$8),$H$256,IF(OR(WEEKDAY(DA$8)=1,WEEKDAY(DA$8)=7),"WD"," ")),IF(AND(OR($D$256&lt;=DA$8,$D$256&lt;DB$8),$F$256&gt;=DA$8),"C",IF(OR(WEEKDAY(DA$8)=1,WEEKDAY(DA$8)=7),"WD"," "))),IF(OR(WEEKDAY(DA$8)=1,WEEKDAY(DA$8)=7),"WD",IF($F$256="",IF(AND(OR($D$256&lt;=DA$8,$D$256&lt;DB$8),$E$256&gt;=DA$8),$H$256," "),IF(AND(OR($D$256&lt;=DA$8,$D$256&lt;DB$8),$F$256&gt;=DA$8),"C"," "))))</f>
        <v xml:space="preserve"> </v>
      </c>
      <c r="DB256" s="87" t="str">
        <f t="shared" ca="1" si="485"/>
        <v xml:space="preserve"> </v>
      </c>
      <c r="DC256" s="87" t="str">
        <f t="shared" ca="1" si="485"/>
        <v xml:space="preserve"> </v>
      </c>
      <c r="DD256" s="87" t="str">
        <f t="shared" ca="1" si="485"/>
        <v xml:space="preserve"> </v>
      </c>
      <c r="DE256" s="87" t="str">
        <f t="shared" ca="1" si="485"/>
        <v xml:space="preserve"> </v>
      </c>
      <c r="DF256" s="87" t="str">
        <f t="shared" si="485"/>
        <v>WD</v>
      </c>
      <c r="DG256" s="87" t="str">
        <f t="shared" si="485"/>
        <v>WD</v>
      </c>
      <c r="DH256" s="87" t="str">
        <f t="shared" ca="1" si="485"/>
        <v xml:space="preserve"> </v>
      </c>
      <c r="DI256" s="87" t="str">
        <f t="shared" ca="1" si="485"/>
        <v xml:space="preserve"> </v>
      </c>
      <c r="DJ256" s="87" t="str">
        <f t="shared" ca="1" si="485"/>
        <v xml:space="preserve"> </v>
      </c>
      <c r="DK256" s="87" t="str">
        <f t="shared" ca="1" si="485"/>
        <v xml:space="preserve"> </v>
      </c>
      <c r="DL256" s="87" t="str">
        <f t="shared" ca="1" si="485"/>
        <v xml:space="preserve"> </v>
      </c>
      <c r="DM256" s="87" t="str">
        <f t="shared" si="485"/>
        <v>WD</v>
      </c>
      <c r="DN256" s="87" t="str">
        <f t="shared" si="485"/>
        <v>WD</v>
      </c>
      <c r="DO256" s="87" t="str">
        <f t="shared" ca="1" si="485"/>
        <v xml:space="preserve"> </v>
      </c>
      <c r="DP256" s="87" t="str">
        <f t="shared" ca="1" si="485"/>
        <v xml:space="preserve"> </v>
      </c>
      <c r="DQ256" s="87" t="str">
        <f t="shared" ca="1" si="485"/>
        <v xml:space="preserve"> </v>
      </c>
      <c r="DR256" s="87" t="str">
        <f t="shared" ca="1" si="485"/>
        <v xml:space="preserve"> </v>
      </c>
      <c r="DS256" s="87" t="str">
        <f t="shared" ca="1" si="485"/>
        <v xml:space="preserve"> </v>
      </c>
      <c r="DT256" s="87" t="str">
        <f t="shared" si="485"/>
        <v>WD</v>
      </c>
      <c r="DU256" s="87" t="str">
        <f t="shared" si="485"/>
        <v>WD</v>
      </c>
      <c r="DV256" s="87" t="str">
        <f t="shared" ca="1" si="485"/>
        <v xml:space="preserve"> </v>
      </c>
      <c r="DW256" s="87" t="str">
        <f t="shared" ca="1" si="485"/>
        <v xml:space="preserve"> </v>
      </c>
      <c r="DX256" s="87" t="str">
        <f t="shared" ca="1" si="485"/>
        <v xml:space="preserve"> </v>
      </c>
      <c r="DY256" s="87" t="str">
        <f t="shared" ca="1" si="485"/>
        <v xml:space="preserve"> </v>
      </c>
      <c r="DZ256" s="87" t="str">
        <f t="shared" ca="1" si="485"/>
        <v xml:space="preserve"> </v>
      </c>
    </row>
    <row r="257" spans="1:130" s="74" customFormat="1" ht="1.2" customHeight="1" x14ac:dyDescent="0.3">
      <c r="A257" s="96"/>
      <c r="B257" s="96"/>
      <c r="C257" s="96"/>
      <c r="D257" s="97"/>
      <c r="E257" s="97"/>
      <c r="F257" s="97"/>
      <c r="G257" s="98" t="str">
        <f ca="1">IF(AND(G256 = 100%, G258 = 100%), "100%", " ")</f>
        <v xml:space="preserve"> </v>
      </c>
      <c r="H257" s="82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  <c r="BX257" s="87"/>
      <c r="BY257" s="87"/>
      <c r="BZ257" s="87"/>
      <c r="CA257" s="87"/>
      <c r="CB257" s="87"/>
      <c r="CC257" s="87"/>
      <c r="CD257" s="87"/>
      <c r="CE257" s="87"/>
      <c r="CF257" s="87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  <c r="DH257" s="87"/>
      <c r="DI257" s="87"/>
      <c r="DJ257" s="87"/>
      <c r="DK257" s="87"/>
      <c r="DL257" s="87"/>
      <c r="DM257" s="87"/>
      <c r="DN257" s="87"/>
      <c r="DO257" s="87"/>
      <c r="DP257" s="87"/>
      <c r="DQ257" s="87"/>
      <c r="DR257" s="87"/>
      <c r="DS257" s="87"/>
      <c r="DT257" s="87"/>
      <c r="DU257" s="87"/>
      <c r="DV257" s="87"/>
      <c r="DW257" s="87"/>
      <c r="DX257" s="87"/>
      <c r="DY257" s="87"/>
      <c r="DZ257" s="87"/>
    </row>
    <row r="258" spans="1:130" ht="15" customHeight="1" x14ac:dyDescent="0.3">
      <c r="A258" s="96" t="str">
        <f ca="1">IF(OFFSET(Actions!B1,125,0)  = "","", OFFSET(Actions!B1,125,0) )</f>
        <v/>
      </c>
      <c r="B258" s="96" t="str">
        <f ca="1">IF(OFFSET(Actions!H$1,125,0) = "","", OFFSET(Actions!H$1,125,0))</f>
        <v/>
      </c>
      <c r="C258" s="96" t="str">
        <f ca="1">IF(OFFSET(Actions!C1,125,0)  = "","", OFFSET(Actions!C1,125,0) )</f>
        <v/>
      </c>
      <c r="D258" s="97" t="str">
        <f ca="1">IF(OFFSET(Actions!I$1,125,0) = 0/1/1900,"",IFERROR(DATEVALUE(MID(OFFSET(Actions!I$1,125,0), 5,8 )), OFFSET(Actions!I$1,125,0)))</f>
        <v/>
      </c>
      <c r="E258" s="97" t="str">
        <f ca="1">IF(OFFSET(Actions!J$1,125,0) = 0/1/1900,"",IFERROR(DATEVALUE(MID(OFFSET(Actions!J$1,125,0), 5,8 )), OFFSET(Actions!J$1,125,0)))</f>
        <v/>
      </c>
      <c r="F258" s="97" t="str">
        <f ca="1">IF(OFFSET(Actions!K$1,125,0) = 0/1/1900,"",IFERROR(DATEVALUE(MID(OFFSET(Actions!K$1,125,0), 5,8 )), OFFSET(Actions!K$1,125,0)))</f>
        <v/>
      </c>
      <c r="G258" s="98" t="str">
        <f ca="1">IF(OFFSET(Actions!G1,125,0)  = "","", OFFSET(Actions!G1,125,0) )</f>
        <v/>
      </c>
      <c r="H258" s="82" t="str">
        <f ca="1">IF(OFFSET(Actions!E1,125,0)  = "","", OFFSET(Actions!E1,125,0) )</f>
        <v/>
      </c>
      <c r="I258" s="87" t="str">
        <f t="shared" ref="I258:AN258" ca="1" si="486">IF($C$2=TRUE,IF($F$258="",IF(AND(OR($D$258&lt;=I$8,$D$258&lt;J$8),$E$258&gt;=I$8),$H$258,IF(OR(WEEKDAY(I$8)=1,WEEKDAY(I$8)=7),"WD"," ")),IF(AND(OR($D$258&lt;=I$8,$D$258&lt;J$8),$F$258&gt;=I$8),"C",IF(OR(WEEKDAY(I$8)=1,WEEKDAY(I$8)=7),"WD"," "))),IF(OR(WEEKDAY(I$8)=1,WEEKDAY(I$8)=7),"WD",IF($F$258="",IF(AND(OR($D$258&lt;=I$8,$D$258&lt;J$8),$E$258&gt;=I$8),$H$258," "),IF(AND(OR($D$258&lt;=I$8,$D$258&lt;J$8),$F$258&gt;=I$8),"C"," "))))</f>
        <v xml:space="preserve"> </v>
      </c>
      <c r="J258" s="87" t="str">
        <f t="shared" ca="1" si="486"/>
        <v xml:space="preserve"> </v>
      </c>
      <c r="K258" s="87" t="str">
        <f t="shared" ca="1" si="486"/>
        <v xml:space="preserve"> </v>
      </c>
      <c r="L258" s="87" t="str">
        <f t="shared" si="486"/>
        <v>WD</v>
      </c>
      <c r="M258" s="87" t="str">
        <f t="shared" si="486"/>
        <v>WD</v>
      </c>
      <c r="N258" s="87" t="str">
        <f t="shared" ca="1" si="486"/>
        <v xml:space="preserve"> </v>
      </c>
      <c r="O258" s="87" t="str">
        <f t="shared" ca="1" si="486"/>
        <v xml:space="preserve"> </v>
      </c>
      <c r="P258" s="87" t="str">
        <f t="shared" ca="1" si="486"/>
        <v xml:space="preserve"> </v>
      </c>
      <c r="Q258" s="87" t="str">
        <f t="shared" ca="1" si="486"/>
        <v xml:space="preserve"> </v>
      </c>
      <c r="R258" s="87" t="str">
        <f t="shared" ca="1" si="486"/>
        <v xml:space="preserve"> </v>
      </c>
      <c r="S258" s="87" t="str">
        <f t="shared" si="486"/>
        <v>WD</v>
      </c>
      <c r="T258" s="87" t="str">
        <f t="shared" si="486"/>
        <v>WD</v>
      </c>
      <c r="U258" s="87" t="str">
        <f t="shared" ca="1" si="486"/>
        <v xml:space="preserve"> </v>
      </c>
      <c r="V258" s="87" t="str">
        <f t="shared" ca="1" si="486"/>
        <v xml:space="preserve"> </v>
      </c>
      <c r="W258" s="87" t="str">
        <f t="shared" ca="1" si="486"/>
        <v xml:space="preserve"> </v>
      </c>
      <c r="X258" s="87" t="str">
        <f t="shared" ca="1" si="486"/>
        <v xml:space="preserve"> </v>
      </c>
      <c r="Y258" s="87" t="str">
        <f t="shared" ca="1" si="486"/>
        <v xml:space="preserve"> </v>
      </c>
      <c r="Z258" s="87" t="str">
        <f t="shared" si="486"/>
        <v>WD</v>
      </c>
      <c r="AA258" s="87" t="str">
        <f t="shared" si="486"/>
        <v>WD</v>
      </c>
      <c r="AB258" s="87" t="str">
        <f t="shared" ca="1" si="486"/>
        <v xml:space="preserve"> </v>
      </c>
      <c r="AC258" s="87" t="str">
        <f t="shared" ca="1" si="486"/>
        <v xml:space="preserve"> </v>
      </c>
      <c r="AD258" s="87" t="str">
        <f t="shared" ca="1" si="486"/>
        <v xml:space="preserve"> </v>
      </c>
      <c r="AE258" s="87" t="str">
        <f t="shared" ca="1" si="486"/>
        <v xml:space="preserve"> </v>
      </c>
      <c r="AF258" s="87" t="str">
        <f t="shared" ca="1" si="486"/>
        <v xml:space="preserve"> </v>
      </c>
      <c r="AG258" s="87" t="str">
        <f t="shared" si="486"/>
        <v>WD</v>
      </c>
      <c r="AH258" s="87" t="str">
        <f t="shared" si="486"/>
        <v>WD</v>
      </c>
      <c r="AI258" s="87" t="str">
        <f t="shared" ca="1" si="486"/>
        <v xml:space="preserve"> </v>
      </c>
      <c r="AJ258" s="87" t="str">
        <f t="shared" ca="1" si="486"/>
        <v xml:space="preserve"> </v>
      </c>
      <c r="AK258" s="87" t="str">
        <f t="shared" ca="1" si="486"/>
        <v xml:space="preserve"> </v>
      </c>
      <c r="AL258" s="87" t="str">
        <f t="shared" ca="1" si="486"/>
        <v xml:space="preserve"> </v>
      </c>
      <c r="AM258" s="87" t="str">
        <f t="shared" ca="1" si="486"/>
        <v xml:space="preserve"> </v>
      </c>
      <c r="AN258" s="87" t="str">
        <f t="shared" si="486"/>
        <v>WD</v>
      </c>
      <c r="AO258" s="87" t="str">
        <f t="shared" ref="AO258:BT258" si="487">IF($C$2=TRUE,IF($F$258="",IF(AND(OR($D$258&lt;=AO$8,$D$258&lt;AP$8),$E$258&gt;=AO$8),$H$258,IF(OR(WEEKDAY(AO$8)=1,WEEKDAY(AO$8)=7),"WD"," ")),IF(AND(OR($D$258&lt;=AO$8,$D$258&lt;AP$8),$F$258&gt;=AO$8),"C",IF(OR(WEEKDAY(AO$8)=1,WEEKDAY(AO$8)=7),"WD"," "))),IF(OR(WEEKDAY(AO$8)=1,WEEKDAY(AO$8)=7),"WD",IF($F$258="",IF(AND(OR($D$258&lt;=AO$8,$D$258&lt;AP$8),$E$258&gt;=AO$8),$H$258," "),IF(AND(OR($D$258&lt;=AO$8,$D$258&lt;AP$8),$F$258&gt;=AO$8),"C"," "))))</f>
        <v>WD</v>
      </c>
      <c r="AP258" s="87" t="str">
        <f t="shared" ca="1" si="487"/>
        <v xml:space="preserve"> </v>
      </c>
      <c r="AQ258" s="87" t="str">
        <f t="shared" ca="1" si="487"/>
        <v xml:space="preserve"> </v>
      </c>
      <c r="AR258" s="87" t="str">
        <f t="shared" ca="1" si="487"/>
        <v xml:space="preserve"> </v>
      </c>
      <c r="AS258" s="87" t="str">
        <f t="shared" ca="1" si="487"/>
        <v xml:space="preserve"> </v>
      </c>
      <c r="AT258" s="87" t="str">
        <f t="shared" ca="1" si="487"/>
        <v xml:space="preserve"> </v>
      </c>
      <c r="AU258" s="87" t="str">
        <f t="shared" si="487"/>
        <v>WD</v>
      </c>
      <c r="AV258" s="87" t="str">
        <f t="shared" si="487"/>
        <v>WD</v>
      </c>
      <c r="AW258" s="87" t="str">
        <f t="shared" ca="1" si="487"/>
        <v xml:space="preserve"> </v>
      </c>
      <c r="AX258" s="87" t="str">
        <f t="shared" ca="1" si="487"/>
        <v xml:space="preserve"> </v>
      </c>
      <c r="AY258" s="87" t="str">
        <f t="shared" ca="1" si="487"/>
        <v xml:space="preserve"> </v>
      </c>
      <c r="AZ258" s="87" t="str">
        <f t="shared" ca="1" si="487"/>
        <v xml:space="preserve"> </v>
      </c>
      <c r="BA258" s="87" t="str">
        <f t="shared" ca="1" si="487"/>
        <v xml:space="preserve"> </v>
      </c>
      <c r="BB258" s="87" t="str">
        <f t="shared" si="487"/>
        <v>WD</v>
      </c>
      <c r="BC258" s="87" t="str">
        <f t="shared" si="487"/>
        <v>WD</v>
      </c>
      <c r="BD258" s="87" t="str">
        <f t="shared" ca="1" si="487"/>
        <v xml:space="preserve"> </v>
      </c>
      <c r="BE258" s="87" t="str">
        <f t="shared" ca="1" si="487"/>
        <v xml:space="preserve"> </v>
      </c>
      <c r="BF258" s="87" t="str">
        <f t="shared" ca="1" si="487"/>
        <v xml:space="preserve"> </v>
      </c>
      <c r="BG258" s="87" t="str">
        <f t="shared" ca="1" si="487"/>
        <v xml:space="preserve"> </v>
      </c>
      <c r="BH258" s="87" t="str">
        <f t="shared" ca="1" si="487"/>
        <v xml:space="preserve"> </v>
      </c>
      <c r="BI258" s="87" t="str">
        <f t="shared" si="487"/>
        <v>WD</v>
      </c>
      <c r="BJ258" s="87" t="str">
        <f t="shared" si="487"/>
        <v>WD</v>
      </c>
      <c r="BK258" s="87" t="str">
        <f t="shared" ca="1" si="487"/>
        <v xml:space="preserve"> </v>
      </c>
      <c r="BL258" s="87" t="str">
        <f t="shared" ca="1" si="487"/>
        <v xml:space="preserve"> </v>
      </c>
      <c r="BM258" s="87" t="str">
        <f t="shared" ca="1" si="487"/>
        <v xml:space="preserve"> </v>
      </c>
      <c r="BN258" s="87" t="str">
        <f t="shared" ca="1" si="487"/>
        <v xml:space="preserve"> </v>
      </c>
      <c r="BO258" s="87" t="str">
        <f t="shared" ca="1" si="487"/>
        <v xml:space="preserve"> </v>
      </c>
      <c r="BP258" s="87" t="str">
        <f t="shared" si="487"/>
        <v>WD</v>
      </c>
      <c r="BQ258" s="87" t="str">
        <f t="shared" si="487"/>
        <v>WD</v>
      </c>
      <c r="BR258" s="87" t="str">
        <f t="shared" ca="1" si="487"/>
        <v xml:space="preserve"> </v>
      </c>
      <c r="BS258" s="87" t="str">
        <f t="shared" ca="1" si="487"/>
        <v xml:space="preserve"> </v>
      </c>
      <c r="BT258" s="87" t="str">
        <f t="shared" ca="1" si="487"/>
        <v xml:space="preserve"> </v>
      </c>
      <c r="BU258" s="87" t="str">
        <f t="shared" ref="BU258:CZ258" ca="1" si="488">IF($C$2=TRUE,IF($F$258="",IF(AND(OR($D$258&lt;=BU$8,$D$258&lt;BV$8),$E$258&gt;=BU$8),$H$258,IF(OR(WEEKDAY(BU$8)=1,WEEKDAY(BU$8)=7),"WD"," ")),IF(AND(OR($D$258&lt;=BU$8,$D$258&lt;BV$8),$F$258&gt;=BU$8),"C",IF(OR(WEEKDAY(BU$8)=1,WEEKDAY(BU$8)=7),"WD"," "))),IF(OR(WEEKDAY(BU$8)=1,WEEKDAY(BU$8)=7),"WD",IF($F$258="",IF(AND(OR($D$258&lt;=BU$8,$D$258&lt;BV$8),$E$258&gt;=BU$8),$H$258," "),IF(AND(OR($D$258&lt;=BU$8,$D$258&lt;BV$8),$F$258&gt;=BU$8),"C"," "))))</f>
        <v xml:space="preserve"> </v>
      </c>
      <c r="BV258" s="87" t="str">
        <f t="shared" ca="1" si="488"/>
        <v xml:space="preserve"> </v>
      </c>
      <c r="BW258" s="87" t="str">
        <f t="shared" si="488"/>
        <v>WD</v>
      </c>
      <c r="BX258" s="87" t="str">
        <f t="shared" si="488"/>
        <v>WD</v>
      </c>
      <c r="BY258" s="87" t="str">
        <f t="shared" ca="1" si="488"/>
        <v xml:space="preserve"> </v>
      </c>
      <c r="BZ258" s="87" t="str">
        <f t="shared" ca="1" si="488"/>
        <v xml:space="preserve"> </v>
      </c>
      <c r="CA258" s="87" t="str">
        <f t="shared" ca="1" si="488"/>
        <v xml:space="preserve"> </v>
      </c>
      <c r="CB258" s="87" t="str">
        <f t="shared" ca="1" si="488"/>
        <v xml:space="preserve"> </v>
      </c>
      <c r="CC258" s="87" t="str">
        <f t="shared" ca="1" si="488"/>
        <v xml:space="preserve"> </v>
      </c>
      <c r="CD258" s="87" t="str">
        <f t="shared" si="488"/>
        <v>WD</v>
      </c>
      <c r="CE258" s="87" t="str">
        <f t="shared" si="488"/>
        <v>WD</v>
      </c>
      <c r="CF258" s="87" t="str">
        <f t="shared" ca="1" si="488"/>
        <v xml:space="preserve"> </v>
      </c>
      <c r="CG258" s="87" t="str">
        <f t="shared" ca="1" si="488"/>
        <v xml:space="preserve"> </v>
      </c>
      <c r="CH258" s="87" t="str">
        <f t="shared" ca="1" si="488"/>
        <v xml:space="preserve"> </v>
      </c>
      <c r="CI258" s="87" t="str">
        <f t="shared" ca="1" si="488"/>
        <v xml:space="preserve"> </v>
      </c>
      <c r="CJ258" s="87" t="str">
        <f t="shared" ca="1" si="488"/>
        <v xml:space="preserve"> </v>
      </c>
      <c r="CK258" s="87" t="str">
        <f t="shared" si="488"/>
        <v>WD</v>
      </c>
      <c r="CL258" s="87" t="str">
        <f t="shared" si="488"/>
        <v>WD</v>
      </c>
      <c r="CM258" s="87" t="str">
        <f t="shared" ca="1" si="488"/>
        <v xml:space="preserve"> </v>
      </c>
      <c r="CN258" s="87" t="str">
        <f t="shared" ca="1" si="488"/>
        <v xml:space="preserve"> </v>
      </c>
      <c r="CO258" s="87" t="str">
        <f t="shared" ca="1" si="488"/>
        <v xml:space="preserve"> </v>
      </c>
      <c r="CP258" s="87" t="str">
        <f t="shared" ca="1" si="488"/>
        <v xml:space="preserve"> </v>
      </c>
      <c r="CQ258" s="87" t="str">
        <f t="shared" ca="1" si="488"/>
        <v xml:space="preserve"> </v>
      </c>
      <c r="CR258" s="87" t="str">
        <f t="shared" si="488"/>
        <v>WD</v>
      </c>
      <c r="CS258" s="87" t="str">
        <f t="shared" si="488"/>
        <v>WD</v>
      </c>
      <c r="CT258" s="87" t="str">
        <f t="shared" ca="1" si="488"/>
        <v xml:space="preserve"> </v>
      </c>
      <c r="CU258" s="87" t="str">
        <f t="shared" ca="1" si="488"/>
        <v xml:space="preserve"> </v>
      </c>
      <c r="CV258" s="87" t="str">
        <f t="shared" ca="1" si="488"/>
        <v xml:space="preserve"> </v>
      </c>
      <c r="CW258" s="87" t="str">
        <f t="shared" ca="1" si="488"/>
        <v xml:space="preserve"> </v>
      </c>
      <c r="CX258" s="87" t="str">
        <f t="shared" ca="1" si="488"/>
        <v xml:space="preserve"> </v>
      </c>
      <c r="CY258" s="87" t="str">
        <f t="shared" si="488"/>
        <v>WD</v>
      </c>
      <c r="CZ258" s="87" t="str">
        <f t="shared" si="488"/>
        <v>WD</v>
      </c>
      <c r="DA258" s="87" t="str">
        <f t="shared" ref="DA258:DZ258" ca="1" si="489">IF($C$2=TRUE,IF($F$258="",IF(AND(OR($D$258&lt;=DA$8,$D$258&lt;DB$8),$E$258&gt;=DA$8),$H$258,IF(OR(WEEKDAY(DA$8)=1,WEEKDAY(DA$8)=7),"WD"," ")),IF(AND(OR($D$258&lt;=DA$8,$D$258&lt;DB$8),$F$258&gt;=DA$8),"C",IF(OR(WEEKDAY(DA$8)=1,WEEKDAY(DA$8)=7),"WD"," "))),IF(OR(WEEKDAY(DA$8)=1,WEEKDAY(DA$8)=7),"WD",IF($F$258="",IF(AND(OR($D$258&lt;=DA$8,$D$258&lt;DB$8),$E$258&gt;=DA$8),$H$258," "),IF(AND(OR($D$258&lt;=DA$8,$D$258&lt;DB$8),$F$258&gt;=DA$8),"C"," "))))</f>
        <v xml:space="preserve"> </v>
      </c>
      <c r="DB258" s="87" t="str">
        <f t="shared" ca="1" si="489"/>
        <v xml:space="preserve"> </v>
      </c>
      <c r="DC258" s="87" t="str">
        <f t="shared" ca="1" si="489"/>
        <v xml:space="preserve"> </v>
      </c>
      <c r="DD258" s="87" t="str">
        <f t="shared" ca="1" si="489"/>
        <v xml:space="preserve"> </v>
      </c>
      <c r="DE258" s="87" t="str">
        <f t="shared" ca="1" si="489"/>
        <v xml:space="preserve"> </v>
      </c>
      <c r="DF258" s="87" t="str">
        <f t="shared" si="489"/>
        <v>WD</v>
      </c>
      <c r="DG258" s="87" t="str">
        <f t="shared" si="489"/>
        <v>WD</v>
      </c>
      <c r="DH258" s="87" t="str">
        <f t="shared" ca="1" si="489"/>
        <v xml:space="preserve"> </v>
      </c>
      <c r="DI258" s="87" t="str">
        <f t="shared" ca="1" si="489"/>
        <v xml:space="preserve"> </v>
      </c>
      <c r="DJ258" s="87" t="str">
        <f t="shared" ca="1" si="489"/>
        <v xml:space="preserve"> </v>
      </c>
      <c r="DK258" s="87" t="str">
        <f t="shared" ca="1" si="489"/>
        <v xml:space="preserve"> </v>
      </c>
      <c r="DL258" s="87" t="str">
        <f t="shared" ca="1" si="489"/>
        <v xml:space="preserve"> </v>
      </c>
      <c r="DM258" s="87" t="str">
        <f t="shared" si="489"/>
        <v>WD</v>
      </c>
      <c r="DN258" s="87" t="str">
        <f t="shared" si="489"/>
        <v>WD</v>
      </c>
      <c r="DO258" s="87" t="str">
        <f t="shared" ca="1" si="489"/>
        <v xml:space="preserve"> </v>
      </c>
      <c r="DP258" s="87" t="str">
        <f t="shared" ca="1" si="489"/>
        <v xml:space="preserve"> </v>
      </c>
      <c r="DQ258" s="87" t="str">
        <f t="shared" ca="1" si="489"/>
        <v xml:space="preserve"> </v>
      </c>
      <c r="DR258" s="87" t="str">
        <f t="shared" ca="1" si="489"/>
        <v xml:space="preserve"> </v>
      </c>
      <c r="DS258" s="87" t="str">
        <f t="shared" ca="1" si="489"/>
        <v xml:space="preserve"> </v>
      </c>
      <c r="DT258" s="87" t="str">
        <f t="shared" si="489"/>
        <v>WD</v>
      </c>
      <c r="DU258" s="87" t="str">
        <f t="shared" si="489"/>
        <v>WD</v>
      </c>
      <c r="DV258" s="87" t="str">
        <f t="shared" ca="1" si="489"/>
        <v xml:space="preserve"> </v>
      </c>
      <c r="DW258" s="87" t="str">
        <f t="shared" ca="1" si="489"/>
        <v xml:space="preserve"> </v>
      </c>
      <c r="DX258" s="87" t="str">
        <f t="shared" ca="1" si="489"/>
        <v xml:space="preserve"> </v>
      </c>
      <c r="DY258" s="87" t="str">
        <f t="shared" ca="1" si="489"/>
        <v xml:space="preserve"> </v>
      </c>
      <c r="DZ258" s="87" t="str">
        <f t="shared" ca="1" si="489"/>
        <v xml:space="preserve"> </v>
      </c>
    </row>
    <row r="259" spans="1:130" s="74" customFormat="1" ht="1.2" customHeight="1" x14ac:dyDescent="0.3">
      <c r="A259" s="96"/>
      <c r="B259" s="96"/>
      <c r="C259" s="96"/>
      <c r="D259" s="97"/>
      <c r="E259" s="97"/>
      <c r="F259" s="97"/>
      <c r="G259" s="98" t="str">
        <f ca="1">IF(AND(G258 = 100%, G260 = 100%), "100%", " ")</f>
        <v xml:space="preserve"> </v>
      </c>
      <c r="H259" s="82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  <c r="BX259" s="87"/>
      <c r="BY259" s="87"/>
      <c r="BZ259" s="87"/>
      <c r="CA259" s="87"/>
      <c r="CB259" s="87"/>
      <c r="CC259" s="87"/>
      <c r="CD259" s="87"/>
      <c r="CE259" s="87"/>
      <c r="CF259" s="87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  <c r="DH259" s="87"/>
      <c r="DI259" s="87"/>
      <c r="DJ259" s="87"/>
      <c r="DK259" s="87"/>
      <c r="DL259" s="87"/>
      <c r="DM259" s="87"/>
      <c r="DN259" s="87"/>
      <c r="DO259" s="87"/>
      <c r="DP259" s="87"/>
      <c r="DQ259" s="87"/>
      <c r="DR259" s="87"/>
      <c r="DS259" s="87"/>
      <c r="DT259" s="87"/>
      <c r="DU259" s="87"/>
      <c r="DV259" s="87"/>
      <c r="DW259" s="87"/>
      <c r="DX259" s="87"/>
      <c r="DY259" s="87"/>
      <c r="DZ259" s="87"/>
    </row>
    <row r="260" spans="1:130" x14ac:dyDescent="0.3">
      <c r="A260" s="96" t="str">
        <f ca="1">IF(OFFSET(Actions!B1,126,0)  = "","", OFFSET(Actions!B1,126,0) )</f>
        <v/>
      </c>
      <c r="B260" s="96" t="str">
        <f ca="1">IF(OFFSET(Actions!H$1,126,0) = "","", OFFSET(Actions!H$1,126,0))</f>
        <v/>
      </c>
      <c r="C260" s="96" t="str">
        <f ca="1">IF(OFFSET(Actions!C1,126,0)  = "","", OFFSET(Actions!C1,126,0) )</f>
        <v/>
      </c>
      <c r="D260" s="97" t="str">
        <f ca="1">IF(OFFSET(Actions!I$1,126,0) = 0/1/1900,"",IFERROR(DATEVALUE(MID(OFFSET(Actions!I$1,126,0), 5,8 )), OFFSET(Actions!I$1,126,0)))</f>
        <v/>
      </c>
      <c r="E260" s="97" t="str">
        <f ca="1">IF(OFFSET(Actions!J$1,126,0) = 0/1/1900,"",IFERROR(DATEVALUE(MID(OFFSET(Actions!J$1,126,0), 5,8 )), OFFSET(Actions!J$1,126,0)))</f>
        <v/>
      </c>
      <c r="F260" s="97" t="str">
        <f ca="1">IF(OFFSET(Actions!K$1,126,0) = 0/1/1900,"",IFERROR(DATEVALUE(MID(OFFSET(Actions!K$1,126,0), 5,8 )), OFFSET(Actions!K$1,126,0)))</f>
        <v/>
      </c>
      <c r="G260" s="98" t="str">
        <f ca="1">IF(OFFSET(Actions!G1,126,0)  = "","", OFFSET(Actions!G1,126,0) )</f>
        <v/>
      </c>
      <c r="H260" s="82" t="str">
        <f ca="1">IF(OFFSET(Actions!E1,126,0)  = "","", OFFSET(Actions!E1,126,0) )</f>
        <v/>
      </c>
      <c r="I260" s="87" t="str">
        <f t="shared" ref="I260:AN260" ca="1" si="490">IF($C$2=TRUE,IF($F$260="",IF(AND(OR($D$260&lt;=I$8,$D$260&lt;J$8),$E$260&gt;=I$8),$H$260,IF(OR(WEEKDAY(I$8)=1,WEEKDAY(I$8)=7),"WD"," ")),IF(AND(OR($D$260&lt;=I$8,$D$260&lt;J$8),$F$260&gt;=I$8),"C",IF(OR(WEEKDAY(I$8)=1,WEEKDAY(I$8)=7),"WD"," "))),IF(OR(WEEKDAY(I$8)=1,WEEKDAY(I$8)=7),"WD",IF($F$260="",IF(AND(OR($D$260&lt;=I$8,$D$260&lt;J$8),$E$260&gt;=I$8),$H$260," "),IF(AND(OR($D$260&lt;=I$8,$D$260&lt;J$8),$F$260&gt;=I$8),"C"," "))))</f>
        <v xml:space="preserve"> </v>
      </c>
      <c r="J260" s="87" t="str">
        <f t="shared" ca="1" si="490"/>
        <v xml:space="preserve"> </v>
      </c>
      <c r="K260" s="87" t="str">
        <f t="shared" ca="1" si="490"/>
        <v xml:space="preserve"> </v>
      </c>
      <c r="L260" s="87" t="str">
        <f t="shared" si="490"/>
        <v>WD</v>
      </c>
      <c r="M260" s="87" t="str">
        <f t="shared" si="490"/>
        <v>WD</v>
      </c>
      <c r="N260" s="87" t="str">
        <f t="shared" ca="1" si="490"/>
        <v xml:space="preserve"> </v>
      </c>
      <c r="O260" s="87" t="str">
        <f t="shared" ca="1" si="490"/>
        <v xml:space="preserve"> </v>
      </c>
      <c r="P260" s="87" t="str">
        <f t="shared" ca="1" si="490"/>
        <v xml:space="preserve"> </v>
      </c>
      <c r="Q260" s="87" t="str">
        <f t="shared" ca="1" si="490"/>
        <v xml:space="preserve"> </v>
      </c>
      <c r="R260" s="87" t="str">
        <f t="shared" ca="1" si="490"/>
        <v xml:space="preserve"> </v>
      </c>
      <c r="S260" s="87" t="str">
        <f t="shared" si="490"/>
        <v>WD</v>
      </c>
      <c r="T260" s="87" t="str">
        <f t="shared" si="490"/>
        <v>WD</v>
      </c>
      <c r="U260" s="87" t="str">
        <f t="shared" ca="1" si="490"/>
        <v xml:space="preserve"> </v>
      </c>
      <c r="V260" s="87" t="str">
        <f t="shared" ca="1" si="490"/>
        <v xml:space="preserve"> </v>
      </c>
      <c r="W260" s="87" t="str">
        <f t="shared" ca="1" si="490"/>
        <v xml:space="preserve"> </v>
      </c>
      <c r="X260" s="87" t="str">
        <f t="shared" ca="1" si="490"/>
        <v xml:space="preserve"> </v>
      </c>
      <c r="Y260" s="87" t="str">
        <f t="shared" ca="1" si="490"/>
        <v xml:space="preserve"> </v>
      </c>
      <c r="Z260" s="87" t="str">
        <f t="shared" si="490"/>
        <v>WD</v>
      </c>
      <c r="AA260" s="87" t="str">
        <f t="shared" si="490"/>
        <v>WD</v>
      </c>
      <c r="AB260" s="87" t="str">
        <f t="shared" ca="1" si="490"/>
        <v xml:space="preserve"> </v>
      </c>
      <c r="AC260" s="87" t="str">
        <f t="shared" ca="1" si="490"/>
        <v xml:space="preserve"> </v>
      </c>
      <c r="AD260" s="87" t="str">
        <f t="shared" ca="1" si="490"/>
        <v xml:space="preserve"> </v>
      </c>
      <c r="AE260" s="87" t="str">
        <f t="shared" ca="1" si="490"/>
        <v xml:space="preserve"> </v>
      </c>
      <c r="AF260" s="87" t="str">
        <f t="shared" ca="1" si="490"/>
        <v xml:space="preserve"> </v>
      </c>
      <c r="AG260" s="87" t="str">
        <f t="shared" si="490"/>
        <v>WD</v>
      </c>
      <c r="AH260" s="87" t="str">
        <f t="shared" si="490"/>
        <v>WD</v>
      </c>
      <c r="AI260" s="87" t="str">
        <f t="shared" ca="1" si="490"/>
        <v xml:space="preserve"> </v>
      </c>
      <c r="AJ260" s="87" t="str">
        <f t="shared" ca="1" si="490"/>
        <v xml:space="preserve"> </v>
      </c>
      <c r="AK260" s="87" t="str">
        <f t="shared" ca="1" si="490"/>
        <v xml:space="preserve"> </v>
      </c>
      <c r="AL260" s="87" t="str">
        <f t="shared" ca="1" si="490"/>
        <v xml:space="preserve"> </v>
      </c>
      <c r="AM260" s="87" t="str">
        <f t="shared" ca="1" si="490"/>
        <v xml:space="preserve"> </v>
      </c>
      <c r="AN260" s="87" t="str">
        <f t="shared" si="490"/>
        <v>WD</v>
      </c>
      <c r="AO260" s="87" t="str">
        <f t="shared" ref="AO260:BT260" si="491">IF($C$2=TRUE,IF($F$260="",IF(AND(OR($D$260&lt;=AO$8,$D$260&lt;AP$8),$E$260&gt;=AO$8),$H$260,IF(OR(WEEKDAY(AO$8)=1,WEEKDAY(AO$8)=7),"WD"," ")),IF(AND(OR($D$260&lt;=AO$8,$D$260&lt;AP$8),$F$260&gt;=AO$8),"C",IF(OR(WEEKDAY(AO$8)=1,WEEKDAY(AO$8)=7),"WD"," "))),IF(OR(WEEKDAY(AO$8)=1,WEEKDAY(AO$8)=7),"WD",IF($F$260="",IF(AND(OR($D$260&lt;=AO$8,$D$260&lt;AP$8),$E$260&gt;=AO$8),$H$260," "),IF(AND(OR($D$260&lt;=AO$8,$D$260&lt;AP$8),$F$260&gt;=AO$8),"C"," "))))</f>
        <v>WD</v>
      </c>
      <c r="AP260" s="87" t="str">
        <f t="shared" ca="1" si="491"/>
        <v xml:space="preserve"> </v>
      </c>
      <c r="AQ260" s="87" t="str">
        <f t="shared" ca="1" si="491"/>
        <v xml:space="preserve"> </v>
      </c>
      <c r="AR260" s="87" t="str">
        <f t="shared" ca="1" si="491"/>
        <v xml:space="preserve"> </v>
      </c>
      <c r="AS260" s="87" t="str">
        <f t="shared" ca="1" si="491"/>
        <v xml:space="preserve"> </v>
      </c>
      <c r="AT260" s="87" t="str">
        <f t="shared" ca="1" si="491"/>
        <v xml:space="preserve"> </v>
      </c>
      <c r="AU260" s="87" t="str">
        <f t="shared" si="491"/>
        <v>WD</v>
      </c>
      <c r="AV260" s="87" t="str">
        <f t="shared" si="491"/>
        <v>WD</v>
      </c>
      <c r="AW260" s="87" t="str">
        <f t="shared" ca="1" si="491"/>
        <v xml:space="preserve"> </v>
      </c>
      <c r="AX260" s="87" t="str">
        <f t="shared" ca="1" si="491"/>
        <v xml:space="preserve"> </v>
      </c>
      <c r="AY260" s="87" t="str">
        <f t="shared" ca="1" si="491"/>
        <v xml:space="preserve"> </v>
      </c>
      <c r="AZ260" s="87" t="str">
        <f t="shared" ca="1" si="491"/>
        <v xml:space="preserve"> </v>
      </c>
      <c r="BA260" s="87" t="str">
        <f t="shared" ca="1" si="491"/>
        <v xml:space="preserve"> </v>
      </c>
      <c r="BB260" s="87" t="str">
        <f t="shared" si="491"/>
        <v>WD</v>
      </c>
      <c r="BC260" s="87" t="str">
        <f t="shared" si="491"/>
        <v>WD</v>
      </c>
      <c r="BD260" s="87" t="str">
        <f t="shared" ca="1" si="491"/>
        <v xml:space="preserve"> </v>
      </c>
      <c r="BE260" s="87" t="str">
        <f t="shared" ca="1" si="491"/>
        <v xml:space="preserve"> </v>
      </c>
      <c r="BF260" s="87" t="str">
        <f t="shared" ca="1" si="491"/>
        <v xml:space="preserve"> </v>
      </c>
      <c r="BG260" s="87" t="str">
        <f t="shared" ca="1" si="491"/>
        <v xml:space="preserve"> </v>
      </c>
      <c r="BH260" s="87" t="str">
        <f t="shared" ca="1" si="491"/>
        <v xml:space="preserve"> </v>
      </c>
      <c r="BI260" s="87" t="str">
        <f t="shared" si="491"/>
        <v>WD</v>
      </c>
      <c r="BJ260" s="87" t="str">
        <f t="shared" si="491"/>
        <v>WD</v>
      </c>
      <c r="BK260" s="87" t="str">
        <f t="shared" ca="1" si="491"/>
        <v xml:space="preserve"> </v>
      </c>
      <c r="BL260" s="87" t="str">
        <f t="shared" ca="1" si="491"/>
        <v xml:space="preserve"> </v>
      </c>
      <c r="BM260" s="87" t="str">
        <f t="shared" ca="1" si="491"/>
        <v xml:space="preserve"> </v>
      </c>
      <c r="BN260" s="87" t="str">
        <f t="shared" ca="1" si="491"/>
        <v xml:space="preserve"> </v>
      </c>
      <c r="BO260" s="87" t="str">
        <f t="shared" ca="1" si="491"/>
        <v xml:space="preserve"> </v>
      </c>
      <c r="BP260" s="87" t="str">
        <f t="shared" si="491"/>
        <v>WD</v>
      </c>
      <c r="BQ260" s="87" t="str">
        <f t="shared" si="491"/>
        <v>WD</v>
      </c>
      <c r="BR260" s="87" t="str">
        <f t="shared" ca="1" si="491"/>
        <v xml:space="preserve"> </v>
      </c>
      <c r="BS260" s="87" t="str">
        <f t="shared" ca="1" si="491"/>
        <v xml:space="preserve"> </v>
      </c>
      <c r="BT260" s="87" t="str">
        <f t="shared" ca="1" si="491"/>
        <v xml:space="preserve"> </v>
      </c>
      <c r="BU260" s="87" t="str">
        <f t="shared" ref="BU260:CZ260" ca="1" si="492">IF($C$2=TRUE,IF($F$260="",IF(AND(OR($D$260&lt;=BU$8,$D$260&lt;BV$8),$E$260&gt;=BU$8),$H$260,IF(OR(WEEKDAY(BU$8)=1,WEEKDAY(BU$8)=7),"WD"," ")),IF(AND(OR($D$260&lt;=BU$8,$D$260&lt;BV$8),$F$260&gt;=BU$8),"C",IF(OR(WEEKDAY(BU$8)=1,WEEKDAY(BU$8)=7),"WD"," "))),IF(OR(WEEKDAY(BU$8)=1,WEEKDAY(BU$8)=7),"WD",IF($F$260="",IF(AND(OR($D$260&lt;=BU$8,$D$260&lt;BV$8),$E$260&gt;=BU$8),$H$260," "),IF(AND(OR($D$260&lt;=BU$8,$D$260&lt;BV$8),$F$260&gt;=BU$8),"C"," "))))</f>
        <v xml:space="preserve"> </v>
      </c>
      <c r="BV260" s="87" t="str">
        <f t="shared" ca="1" si="492"/>
        <v xml:space="preserve"> </v>
      </c>
      <c r="BW260" s="87" t="str">
        <f t="shared" si="492"/>
        <v>WD</v>
      </c>
      <c r="BX260" s="87" t="str">
        <f t="shared" si="492"/>
        <v>WD</v>
      </c>
      <c r="BY260" s="87" t="str">
        <f t="shared" ca="1" si="492"/>
        <v xml:space="preserve"> </v>
      </c>
      <c r="BZ260" s="87" t="str">
        <f t="shared" ca="1" si="492"/>
        <v xml:space="preserve"> </v>
      </c>
      <c r="CA260" s="87" t="str">
        <f t="shared" ca="1" si="492"/>
        <v xml:space="preserve"> </v>
      </c>
      <c r="CB260" s="87" t="str">
        <f t="shared" ca="1" si="492"/>
        <v xml:space="preserve"> </v>
      </c>
      <c r="CC260" s="87" t="str">
        <f t="shared" ca="1" si="492"/>
        <v xml:space="preserve"> </v>
      </c>
      <c r="CD260" s="87" t="str">
        <f t="shared" si="492"/>
        <v>WD</v>
      </c>
      <c r="CE260" s="87" t="str">
        <f t="shared" si="492"/>
        <v>WD</v>
      </c>
      <c r="CF260" s="87" t="str">
        <f t="shared" ca="1" si="492"/>
        <v xml:space="preserve"> </v>
      </c>
      <c r="CG260" s="87" t="str">
        <f t="shared" ca="1" si="492"/>
        <v xml:space="preserve"> </v>
      </c>
      <c r="CH260" s="87" t="str">
        <f t="shared" ca="1" si="492"/>
        <v xml:space="preserve"> </v>
      </c>
      <c r="CI260" s="87" t="str">
        <f t="shared" ca="1" si="492"/>
        <v xml:space="preserve"> </v>
      </c>
      <c r="CJ260" s="87" t="str">
        <f t="shared" ca="1" si="492"/>
        <v xml:space="preserve"> </v>
      </c>
      <c r="CK260" s="87" t="str">
        <f t="shared" si="492"/>
        <v>WD</v>
      </c>
      <c r="CL260" s="87" t="str">
        <f t="shared" si="492"/>
        <v>WD</v>
      </c>
      <c r="CM260" s="87" t="str">
        <f t="shared" ca="1" si="492"/>
        <v xml:space="preserve"> </v>
      </c>
      <c r="CN260" s="87" t="str">
        <f t="shared" ca="1" si="492"/>
        <v xml:space="preserve"> </v>
      </c>
      <c r="CO260" s="87" t="str">
        <f t="shared" ca="1" si="492"/>
        <v xml:space="preserve"> </v>
      </c>
      <c r="CP260" s="87" t="str">
        <f t="shared" ca="1" si="492"/>
        <v xml:space="preserve"> </v>
      </c>
      <c r="CQ260" s="87" t="str">
        <f t="shared" ca="1" si="492"/>
        <v xml:space="preserve"> </v>
      </c>
      <c r="CR260" s="87" t="str">
        <f t="shared" si="492"/>
        <v>WD</v>
      </c>
      <c r="CS260" s="87" t="str">
        <f t="shared" si="492"/>
        <v>WD</v>
      </c>
      <c r="CT260" s="87" t="str">
        <f t="shared" ca="1" si="492"/>
        <v xml:space="preserve"> </v>
      </c>
      <c r="CU260" s="87" t="str">
        <f t="shared" ca="1" si="492"/>
        <v xml:space="preserve"> </v>
      </c>
      <c r="CV260" s="87" t="str">
        <f t="shared" ca="1" si="492"/>
        <v xml:space="preserve"> </v>
      </c>
      <c r="CW260" s="87" t="str">
        <f t="shared" ca="1" si="492"/>
        <v xml:space="preserve"> </v>
      </c>
      <c r="CX260" s="87" t="str">
        <f t="shared" ca="1" si="492"/>
        <v xml:space="preserve"> </v>
      </c>
      <c r="CY260" s="87" t="str">
        <f t="shared" si="492"/>
        <v>WD</v>
      </c>
      <c r="CZ260" s="87" t="str">
        <f t="shared" si="492"/>
        <v>WD</v>
      </c>
      <c r="DA260" s="87" t="str">
        <f t="shared" ref="DA260:DZ260" ca="1" si="493">IF($C$2=TRUE,IF($F$260="",IF(AND(OR($D$260&lt;=DA$8,$D$260&lt;DB$8),$E$260&gt;=DA$8),$H$260,IF(OR(WEEKDAY(DA$8)=1,WEEKDAY(DA$8)=7),"WD"," ")),IF(AND(OR($D$260&lt;=DA$8,$D$260&lt;DB$8),$F$260&gt;=DA$8),"C",IF(OR(WEEKDAY(DA$8)=1,WEEKDAY(DA$8)=7),"WD"," "))),IF(OR(WEEKDAY(DA$8)=1,WEEKDAY(DA$8)=7),"WD",IF($F$260="",IF(AND(OR($D$260&lt;=DA$8,$D$260&lt;DB$8),$E$260&gt;=DA$8),$H$260," "),IF(AND(OR($D$260&lt;=DA$8,$D$260&lt;DB$8),$F$260&gt;=DA$8),"C"," "))))</f>
        <v xml:space="preserve"> </v>
      </c>
      <c r="DB260" s="87" t="str">
        <f t="shared" ca="1" si="493"/>
        <v xml:space="preserve"> </v>
      </c>
      <c r="DC260" s="87" t="str">
        <f t="shared" ca="1" si="493"/>
        <v xml:space="preserve"> </v>
      </c>
      <c r="DD260" s="87" t="str">
        <f t="shared" ca="1" si="493"/>
        <v xml:space="preserve"> </v>
      </c>
      <c r="DE260" s="87" t="str">
        <f t="shared" ca="1" si="493"/>
        <v xml:space="preserve"> </v>
      </c>
      <c r="DF260" s="87" t="str">
        <f t="shared" si="493"/>
        <v>WD</v>
      </c>
      <c r="DG260" s="87" t="str">
        <f t="shared" si="493"/>
        <v>WD</v>
      </c>
      <c r="DH260" s="87" t="str">
        <f t="shared" ca="1" si="493"/>
        <v xml:space="preserve"> </v>
      </c>
      <c r="DI260" s="87" t="str">
        <f t="shared" ca="1" si="493"/>
        <v xml:space="preserve"> </v>
      </c>
      <c r="DJ260" s="87" t="str">
        <f t="shared" ca="1" si="493"/>
        <v xml:space="preserve"> </v>
      </c>
      <c r="DK260" s="87" t="str">
        <f t="shared" ca="1" si="493"/>
        <v xml:space="preserve"> </v>
      </c>
      <c r="DL260" s="87" t="str">
        <f t="shared" ca="1" si="493"/>
        <v xml:space="preserve"> </v>
      </c>
      <c r="DM260" s="87" t="str">
        <f t="shared" si="493"/>
        <v>WD</v>
      </c>
      <c r="DN260" s="87" t="str">
        <f t="shared" si="493"/>
        <v>WD</v>
      </c>
      <c r="DO260" s="87" t="str">
        <f t="shared" ca="1" si="493"/>
        <v xml:space="preserve"> </v>
      </c>
      <c r="DP260" s="87" t="str">
        <f t="shared" ca="1" si="493"/>
        <v xml:space="preserve"> </v>
      </c>
      <c r="DQ260" s="87" t="str">
        <f t="shared" ca="1" si="493"/>
        <v xml:space="preserve"> </v>
      </c>
      <c r="DR260" s="87" t="str">
        <f t="shared" ca="1" si="493"/>
        <v xml:space="preserve"> </v>
      </c>
      <c r="DS260" s="87" t="str">
        <f t="shared" ca="1" si="493"/>
        <v xml:space="preserve"> </v>
      </c>
      <c r="DT260" s="87" t="str">
        <f t="shared" si="493"/>
        <v>WD</v>
      </c>
      <c r="DU260" s="87" t="str">
        <f t="shared" si="493"/>
        <v>WD</v>
      </c>
      <c r="DV260" s="87" t="str">
        <f t="shared" ca="1" si="493"/>
        <v xml:space="preserve"> </v>
      </c>
      <c r="DW260" s="87" t="str">
        <f t="shared" ca="1" si="493"/>
        <v xml:space="preserve"> </v>
      </c>
      <c r="DX260" s="87" t="str">
        <f t="shared" ca="1" si="493"/>
        <v xml:space="preserve"> </v>
      </c>
      <c r="DY260" s="87" t="str">
        <f t="shared" ca="1" si="493"/>
        <v xml:space="preserve"> </v>
      </c>
      <c r="DZ260" s="87" t="str">
        <f t="shared" ca="1" si="493"/>
        <v xml:space="preserve"> </v>
      </c>
    </row>
    <row r="261" spans="1:130" s="74" customFormat="1" ht="1.2" customHeight="1" x14ac:dyDescent="0.3">
      <c r="A261" s="96"/>
      <c r="B261" s="96"/>
      <c r="C261" s="96"/>
      <c r="D261" s="97"/>
      <c r="E261" s="97"/>
      <c r="F261" s="97"/>
      <c r="G261" s="98" t="str">
        <f ca="1">IF(AND(G260 = 100%, G262 = 100%), "100%", " ")</f>
        <v xml:space="preserve"> </v>
      </c>
      <c r="H261" s="82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  <c r="BX261" s="87"/>
      <c r="BY261" s="87"/>
      <c r="BZ261" s="87"/>
      <c r="CA261" s="87"/>
      <c r="CB261" s="87"/>
      <c r="CC261" s="87"/>
      <c r="CD261" s="87"/>
      <c r="CE261" s="87"/>
      <c r="CF261" s="87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  <c r="DH261" s="87"/>
      <c r="DI261" s="87"/>
      <c r="DJ261" s="87"/>
      <c r="DK261" s="87"/>
      <c r="DL261" s="87"/>
      <c r="DM261" s="87"/>
      <c r="DN261" s="87"/>
      <c r="DO261" s="87"/>
      <c r="DP261" s="87"/>
      <c r="DQ261" s="87"/>
      <c r="DR261" s="87"/>
      <c r="DS261" s="87"/>
      <c r="DT261" s="87"/>
      <c r="DU261" s="87"/>
      <c r="DV261" s="87"/>
      <c r="DW261" s="87"/>
      <c r="DX261" s="87"/>
      <c r="DY261" s="87"/>
      <c r="DZ261" s="87"/>
    </row>
    <row r="262" spans="1:130" x14ac:dyDescent="0.3">
      <c r="A262" s="96" t="str">
        <f ca="1">IF(OFFSET(Actions!B1,127,0)  = "","", OFFSET(Actions!B1,127,0) )</f>
        <v/>
      </c>
      <c r="B262" s="96" t="str">
        <f ca="1">IF(OFFSET(Actions!H$1,127,0) = "","", OFFSET(Actions!H$1,127,0))</f>
        <v/>
      </c>
      <c r="C262" s="96" t="str">
        <f ca="1">IF(OFFSET(Actions!C1,127,0)  = "","", OFFSET(Actions!C1,127,0) )</f>
        <v/>
      </c>
      <c r="D262" s="97" t="str">
        <f ca="1">IF(OFFSET(Actions!I$1,127,0) = 0/1/1900,"",IFERROR(DATEVALUE(MID(OFFSET(Actions!I$1,127,0), 5,8 )), OFFSET(Actions!I$1,127,0)))</f>
        <v/>
      </c>
      <c r="E262" s="97" t="str">
        <f ca="1">IF(OFFSET(Actions!J$1,127,0) = 0/1/1900,"",IFERROR(DATEVALUE(MID(OFFSET(Actions!J$1,127,0), 5,8 )), OFFSET(Actions!J$1,127,0)))</f>
        <v/>
      </c>
      <c r="F262" s="97" t="str">
        <f ca="1">IF(OFFSET(Actions!K$1,127,0) = 0/1/1900,"",IFERROR(DATEVALUE(MID(OFFSET(Actions!K$1,127,0), 5,8 )), OFFSET(Actions!K$1,127,0)))</f>
        <v/>
      </c>
      <c r="G262" s="98" t="str">
        <f ca="1">IF(OFFSET(Actions!G1,127,0)  = "","", OFFSET(Actions!G1,127,0) )</f>
        <v/>
      </c>
      <c r="H262" s="82" t="str">
        <f ca="1">IF(OFFSET(Actions!E1,127,0)  = "","", OFFSET(Actions!E1,127,0) )</f>
        <v/>
      </c>
      <c r="I262" s="87" t="str">
        <f t="shared" ref="I262:AN262" ca="1" si="494">IF($C$2=TRUE,IF($F$262="",IF(AND(OR($D$262&lt;=I$8,$D$262&lt;J$8),$E$262&gt;=I$8),$H$262,IF(OR(WEEKDAY(I$8)=1,WEEKDAY(I$8)=7),"WD"," ")),IF(AND(OR($D$262&lt;=I$8,$D$262&lt;J$8),$F$262&gt;=I$8),"C",IF(OR(WEEKDAY(I$8)=1,WEEKDAY(I$8)=7),"WD"," "))),IF(OR(WEEKDAY(I$8)=1,WEEKDAY(I$8)=7),"WD",IF($F$262="",IF(AND(OR($D$262&lt;=I$8,$D$262&lt;J$8),$E$262&gt;=I$8),$H$262," "),IF(AND(OR($D$262&lt;=I$8,$D$262&lt;J$8),$F$262&gt;=I$8),"C"," "))))</f>
        <v xml:space="preserve"> </v>
      </c>
      <c r="J262" s="87" t="str">
        <f t="shared" ca="1" si="494"/>
        <v xml:space="preserve"> </v>
      </c>
      <c r="K262" s="87" t="str">
        <f t="shared" ca="1" si="494"/>
        <v xml:space="preserve"> </v>
      </c>
      <c r="L262" s="87" t="str">
        <f t="shared" si="494"/>
        <v>WD</v>
      </c>
      <c r="M262" s="87" t="str">
        <f t="shared" si="494"/>
        <v>WD</v>
      </c>
      <c r="N262" s="87" t="str">
        <f t="shared" ca="1" si="494"/>
        <v xml:space="preserve"> </v>
      </c>
      <c r="O262" s="87" t="str">
        <f t="shared" ca="1" si="494"/>
        <v xml:space="preserve"> </v>
      </c>
      <c r="P262" s="87" t="str">
        <f t="shared" ca="1" si="494"/>
        <v xml:space="preserve"> </v>
      </c>
      <c r="Q262" s="87" t="str">
        <f t="shared" ca="1" si="494"/>
        <v xml:space="preserve"> </v>
      </c>
      <c r="R262" s="87" t="str">
        <f t="shared" ca="1" si="494"/>
        <v xml:space="preserve"> </v>
      </c>
      <c r="S262" s="87" t="str">
        <f t="shared" si="494"/>
        <v>WD</v>
      </c>
      <c r="T262" s="87" t="str">
        <f t="shared" si="494"/>
        <v>WD</v>
      </c>
      <c r="U262" s="87" t="str">
        <f t="shared" ca="1" si="494"/>
        <v xml:space="preserve"> </v>
      </c>
      <c r="V262" s="87" t="str">
        <f t="shared" ca="1" si="494"/>
        <v xml:space="preserve"> </v>
      </c>
      <c r="W262" s="87" t="str">
        <f t="shared" ca="1" si="494"/>
        <v xml:space="preserve"> </v>
      </c>
      <c r="X262" s="87" t="str">
        <f t="shared" ca="1" si="494"/>
        <v xml:space="preserve"> </v>
      </c>
      <c r="Y262" s="87" t="str">
        <f t="shared" ca="1" si="494"/>
        <v xml:space="preserve"> </v>
      </c>
      <c r="Z262" s="87" t="str">
        <f t="shared" si="494"/>
        <v>WD</v>
      </c>
      <c r="AA262" s="87" t="str">
        <f t="shared" si="494"/>
        <v>WD</v>
      </c>
      <c r="AB262" s="87" t="str">
        <f t="shared" ca="1" si="494"/>
        <v xml:space="preserve"> </v>
      </c>
      <c r="AC262" s="87" t="str">
        <f t="shared" ca="1" si="494"/>
        <v xml:space="preserve"> </v>
      </c>
      <c r="AD262" s="87" t="str">
        <f t="shared" ca="1" si="494"/>
        <v xml:space="preserve"> </v>
      </c>
      <c r="AE262" s="87" t="str">
        <f t="shared" ca="1" si="494"/>
        <v xml:space="preserve"> </v>
      </c>
      <c r="AF262" s="87" t="str">
        <f t="shared" ca="1" si="494"/>
        <v xml:space="preserve"> </v>
      </c>
      <c r="AG262" s="87" t="str">
        <f t="shared" si="494"/>
        <v>WD</v>
      </c>
      <c r="AH262" s="87" t="str">
        <f t="shared" si="494"/>
        <v>WD</v>
      </c>
      <c r="AI262" s="87" t="str">
        <f t="shared" ca="1" si="494"/>
        <v xml:space="preserve"> </v>
      </c>
      <c r="AJ262" s="87" t="str">
        <f t="shared" ca="1" si="494"/>
        <v xml:space="preserve"> </v>
      </c>
      <c r="AK262" s="87" t="str">
        <f t="shared" ca="1" si="494"/>
        <v xml:space="preserve"> </v>
      </c>
      <c r="AL262" s="87" t="str">
        <f t="shared" ca="1" si="494"/>
        <v xml:space="preserve"> </v>
      </c>
      <c r="AM262" s="87" t="str">
        <f t="shared" ca="1" si="494"/>
        <v xml:space="preserve"> </v>
      </c>
      <c r="AN262" s="87" t="str">
        <f t="shared" si="494"/>
        <v>WD</v>
      </c>
      <c r="AO262" s="87" t="str">
        <f t="shared" ref="AO262:BT262" si="495">IF($C$2=TRUE,IF($F$262="",IF(AND(OR($D$262&lt;=AO$8,$D$262&lt;AP$8),$E$262&gt;=AO$8),$H$262,IF(OR(WEEKDAY(AO$8)=1,WEEKDAY(AO$8)=7),"WD"," ")),IF(AND(OR($D$262&lt;=AO$8,$D$262&lt;AP$8),$F$262&gt;=AO$8),"C",IF(OR(WEEKDAY(AO$8)=1,WEEKDAY(AO$8)=7),"WD"," "))),IF(OR(WEEKDAY(AO$8)=1,WEEKDAY(AO$8)=7),"WD",IF($F$262="",IF(AND(OR($D$262&lt;=AO$8,$D$262&lt;AP$8),$E$262&gt;=AO$8),$H$262," "),IF(AND(OR($D$262&lt;=AO$8,$D$262&lt;AP$8),$F$262&gt;=AO$8),"C"," "))))</f>
        <v>WD</v>
      </c>
      <c r="AP262" s="87" t="str">
        <f t="shared" ca="1" si="495"/>
        <v xml:space="preserve"> </v>
      </c>
      <c r="AQ262" s="87" t="str">
        <f t="shared" ca="1" si="495"/>
        <v xml:space="preserve"> </v>
      </c>
      <c r="AR262" s="87" t="str">
        <f t="shared" ca="1" si="495"/>
        <v xml:space="preserve"> </v>
      </c>
      <c r="AS262" s="87" t="str">
        <f t="shared" ca="1" si="495"/>
        <v xml:space="preserve"> </v>
      </c>
      <c r="AT262" s="87" t="str">
        <f t="shared" ca="1" si="495"/>
        <v xml:space="preserve"> </v>
      </c>
      <c r="AU262" s="87" t="str">
        <f t="shared" si="495"/>
        <v>WD</v>
      </c>
      <c r="AV262" s="87" t="str">
        <f t="shared" si="495"/>
        <v>WD</v>
      </c>
      <c r="AW262" s="87" t="str">
        <f t="shared" ca="1" si="495"/>
        <v xml:space="preserve"> </v>
      </c>
      <c r="AX262" s="87" t="str">
        <f t="shared" ca="1" si="495"/>
        <v xml:space="preserve"> </v>
      </c>
      <c r="AY262" s="87" t="str">
        <f t="shared" ca="1" si="495"/>
        <v xml:space="preserve"> </v>
      </c>
      <c r="AZ262" s="87" t="str">
        <f t="shared" ca="1" si="495"/>
        <v xml:space="preserve"> </v>
      </c>
      <c r="BA262" s="87" t="str">
        <f t="shared" ca="1" si="495"/>
        <v xml:space="preserve"> </v>
      </c>
      <c r="BB262" s="87" t="str">
        <f t="shared" si="495"/>
        <v>WD</v>
      </c>
      <c r="BC262" s="87" t="str">
        <f t="shared" si="495"/>
        <v>WD</v>
      </c>
      <c r="BD262" s="87" t="str">
        <f t="shared" ca="1" si="495"/>
        <v xml:space="preserve"> </v>
      </c>
      <c r="BE262" s="87" t="str">
        <f t="shared" ca="1" si="495"/>
        <v xml:space="preserve"> </v>
      </c>
      <c r="BF262" s="87" t="str">
        <f t="shared" ca="1" si="495"/>
        <v xml:space="preserve"> </v>
      </c>
      <c r="BG262" s="87" t="str">
        <f t="shared" ca="1" si="495"/>
        <v xml:space="preserve"> </v>
      </c>
      <c r="BH262" s="87" t="str">
        <f t="shared" ca="1" si="495"/>
        <v xml:space="preserve"> </v>
      </c>
      <c r="BI262" s="87" t="str">
        <f t="shared" si="495"/>
        <v>WD</v>
      </c>
      <c r="BJ262" s="87" t="str">
        <f t="shared" si="495"/>
        <v>WD</v>
      </c>
      <c r="BK262" s="87" t="str">
        <f t="shared" ca="1" si="495"/>
        <v xml:space="preserve"> </v>
      </c>
      <c r="BL262" s="87" t="str">
        <f t="shared" ca="1" si="495"/>
        <v xml:space="preserve"> </v>
      </c>
      <c r="BM262" s="87" t="str">
        <f t="shared" ca="1" si="495"/>
        <v xml:space="preserve"> </v>
      </c>
      <c r="BN262" s="87" t="str">
        <f t="shared" ca="1" si="495"/>
        <v xml:space="preserve"> </v>
      </c>
      <c r="BO262" s="87" t="str">
        <f t="shared" ca="1" si="495"/>
        <v xml:space="preserve"> </v>
      </c>
      <c r="BP262" s="87" t="str">
        <f t="shared" si="495"/>
        <v>WD</v>
      </c>
      <c r="BQ262" s="87" t="str">
        <f t="shared" si="495"/>
        <v>WD</v>
      </c>
      <c r="BR262" s="87" t="str">
        <f t="shared" ca="1" si="495"/>
        <v xml:space="preserve"> </v>
      </c>
      <c r="BS262" s="87" t="str">
        <f t="shared" ca="1" si="495"/>
        <v xml:space="preserve"> </v>
      </c>
      <c r="BT262" s="87" t="str">
        <f t="shared" ca="1" si="495"/>
        <v xml:space="preserve"> </v>
      </c>
      <c r="BU262" s="87" t="str">
        <f t="shared" ref="BU262:CZ262" ca="1" si="496">IF($C$2=TRUE,IF($F$262="",IF(AND(OR($D$262&lt;=BU$8,$D$262&lt;BV$8),$E$262&gt;=BU$8),$H$262,IF(OR(WEEKDAY(BU$8)=1,WEEKDAY(BU$8)=7),"WD"," ")),IF(AND(OR($D$262&lt;=BU$8,$D$262&lt;BV$8),$F$262&gt;=BU$8),"C",IF(OR(WEEKDAY(BU$8)=1,WEEKDAY(BU$8)=7),"WD"," "))),IF(OR(WEEKDAY(BU$8)=1,WEEKDAY(BU$8)=7),"WD",IF($F$262="",IF(AND(OR($D$262&lt;=BU$8,$D$262&lt;BV$8),$E$262&gt;=BU$8),$H$262," "),IF(AND(OR($D$262&lt;=BU$8,$D$262&lt;BV$8),$F$262&gt;=BU$8),"C"," "))))</f>
        <v xml:space="preserve"> </v>
      </c>
      <c r="BV262" s="87" t="str">
        <f t="shared" ca="1" si="496"/>
        <v xml:space="preserve"> </v>
      </c>
      <c r="BW262" s="87" t="str">
        <f t="shared" si="496"/>
        <v>WD</v>
      </c>
      <c r="BX262" s="87" t="str">
        <f t="shared" si="496"/>
        <v>WD</v>
      </c>
      <c r="BY262" s="87" t="str">
        <f t="shared" ca="1" si="496"/>
        <v xml:space="preserve"> </v>
      </c>
      <c r="BZ262" s="87" t="str">
        <f t="shared" ca="1" si="496"/>
        <v xml:space="preserve"> </v>
      </c>
      <c r="CA262" s="87" t="str">
        <f t="shared" ca="1" si="496"/>
        <v xml:space="preserve"> </v>
      </c>
      <c r="CB262" s="87" t="str">
        <f t="shared" ca="1" si="496"/>
        <v xml:space="preserve"> </v>
      </c>
      <c r="CC262" s="87" t="str">
        <f t="shared" ca="1" si="496"/>
        <v xml:space="preserve"> </v>
      </c>
      <c r="CD262" s="87" t="str">
        <f t="shared" si="496"/>
        <v>WD</v>
      </c>
      <c r="CE262" s="87" t="str">
        <f t="shared" si="496"/>
        <v>WD</v>
      </c>
      <c r="CF262" s="87" t="str">
        <f t="shared" ca="1" si="496"/>
        <v xml:space="preserve"> </v>
      </c>
      <c r="CG262" s="87" t="str">
        <f t="shared" ca="1" si="496"/>
        <v xml:space="preserve"> </v>
      </c>
      <c r="CH262" s="87" t="str">
        <f t="shared" ca="1" si="496"/>
        <v xml:space="preserve"> </v>
      </c>
      <c r="CI262" s="87" t="str">
        <f t="shared" ca="1" si="496"/>
        <v xml:space="preserve"> </v>
      </c>
      <c r="CJ262" s="87" t="str">
        <f t="shared" ca="1" si="496"/>
        <v xml:space="preserve"> </v>
      </c>
      <c r="CK262" s="87" t="str">
        <f t="shared" si="496"/>
        <v>WD</v>
      </c>
      <c r="CL262" s="87" t="str">
        <f t="shared" si="496"/>
        <v>WD</v>
      </c>
      <c r="CM262" s="87" t="str">
        <f t="shared" ca="1" si="496"/>
        <v xml:space="preserve"> </v>
      </c>
      <c r="CN262" s="87" t="str">
        <f t="shared" ca="1" si="496"/>
        <v xml:space="preserve"> </v>
      </c>
      <c r="CO262" s="87" t="str">
        <f t="shared" ca="1" si="496"/>
        <v xml:space="preserve"> </v>
      </c>
      <c r="CP262" s="87" t="str">
        <f t="shared" ca="1" si="496"/>
        <v xml:space="preserve"> </v>
      </c>
      <c r="CQ262" s="87" t="str">
        <f t="shared" ca="1" si="496"/>
        <v xml:space="preserve"> </v>
      </c>
      <c r="CR262" s="87" t="str">
        <f t="shared" si="496"/>
        <v>WD</v>
      </c>
      <c r="CS262" s="87" t="str">
        <f t="shared" si="496"/>
        <v>WD</v>
      </c>
      <c r="CT262" s="87" t="str">
        <f t="shared" ca="1" si="496"/>
        <v xml:space="preserve"> </v>
      </c>
      <c r="CU262" s="87" t="str">
        <f t="shared" ca="1" si="496"/>
        <v xml:space="preserve"> </v>
      </c>
      <c r="CV262" s="87" t="str">
        <f t="shared" ca="1" si="496"/>
        <v xml:space="preserve"> </v>
      </c>
      <c r="CW262" s="87" t="str">
        <f t="shared" ca="1" si="496"/>
        <v xml:space="preserve"> </v>
      </c>
      <c r="CX262" s="87" t="str">
        <f t="shared" ca="1" si="496"/>
        <v xml:space="preserve"> </v>
      </c>
      <c r="CY262" s="87" t="str">
        <f t="shared" si="496"/>
        <v>WD</v>
      </c>
      <c r="CZ262" s="87" t="str">
        <f t="shared" si="496"/>
        <v>WD</v>
      </c>
      <c r="DA262" s="87" t="str">
        <f t="shared" ref="DA262:DZ262" ca="1" si="497">IF($C$2=TRUE,IF($F$262="",IF(AND(OR($D$262&lt;=DA$8,$D$262&lt;DB$8),$E$262&gt;=DA$8),$H$262,IF(OR(WEEKDAY(DA$8)=1,WEEKDAY(DA$8)=7),"WD"," ")),IF(AND(OR($D$262&lt;=DA$8,$D$262&lt;DB$8),$F$262&gt;=DA$8),"C",IF(OR(WEEKDAY(DA$8)=1,WEEKDAY(DA$8)=7),"WD"," "))),IF(OR(WEEKDAY(DA$8)=1,WEEKDAY(DA$8)=7),"WD",IF($F$262="",IF(AND(OR($D$262&lt;=DA$8,$D$262&lt;DB$8),$E$262&gt;=DA$8),$H$262," "),IF(AND(OR($D$262&lt;=DA$8,$D$262&lt;DB$8),$F$262&gt;=DA$8),"C"," "))))</f>
        <v xml:space="preserve"> </v>
      </c>
      <c r="DB262" s="87" t="str">
        <f t="shared" ca="1" si="497"/>
        <v xml:space="preserve"> </v>
      </c>
      <c r="DC262" s="87" t="str">
        <f t="shared" ca="1" si="497"/>
        <v xml:space="preserve"> </v>
      </c>
      <c r="DD262" s="87" t="str">
        <f t="shared" ca="1" si="497"/>
        <v xml:space="preserve"> </v>
      </c>
      <c r="DE262" s="87" t="str">
        <f t="shared" ca="1" si="497"/>
        <v xml:space="preserve"> </v>
      </c>
      <c r="DF262" s="87" t="str">
        <f t="shared" si="497"/>
        <v>WD</v>
      </c>
      <c r="DG262" s="87" t="str">
        <f t="shared" si="497"/>
        <v>WD</v>
      </c>
      <c r="DH262" s="87" t="str">
        <f t="shared" ca="1" si="497"/>
        <v xml:space="preserve"> </v>
      </c>
      <c r="DI262" s="87" t="str">
        <f t="shared" ca="1" si="497"/>
        <v xml:space="preserve"> </v>
      </c>
      <c r="DJ262" s="87" t="str">
        <f t="shared" ca="1" si="497"/>
        <v xml:space="preserve"> </v>
      </c>
      <c r="DK262" s="87" t="str">
        <f t="shared" ca="1" si="497"/>
        <v xml:space="preserve"> </v>
      </c>
      <c r="DL262" s="87" t="str">
        <f t="shared" ca="1" si="497"/>
        <v xml:space="preserve"> </v>
      </c>
      <c r="DM262" s="87" t="str">
        <f t="shared" si="497"/>
        <v>WD</v>
      </c>
      <c r="DN262" s="87" t="str">
        <f t="shared" si="497"/>
        <v>WD</v>
      </c>
      <c r="DO262" s="87" t="str">
        <f t="shared" ca="1" si="497"/>
        <v xml:space="preserve"> </v>
      </c>
      <c r="DP262" s="87" t="str">
        <f t="shared" ca="1" si="497"/>
        <v xml:space="preserve"> </v>
      </c>
      <c r="DQ262" s="87" t="str">
        <f t="shared" ca="1" si="497"/>
        <v xml:space="preserve"> </v>
      </c>
      <c r="DR262" s="87" t="str">
        <f t="shared" ca="1" si="497"/>
        <v xml:space="preserve"> </v>
      </c>
      <c r="DS262" s="87" t="str">
        <f t="shared" ca="1" si="497"/>
        <v xml:space="preserve"> </v>
      </c>
      <c r="DT262" s="87" t="str">
        <f t="shared" si="497"/>
        <v>WD</v>
      </c>
      <c r="DU262" s="87" t="str">
        <f t="shared" si="497"/>
        <v>WD</v>
      </c>
      <c r="DV262" s="87" t="str">
        <f t="shared" ca="1" si="497"/>
        <v xml:space="preserve"> </v>
      </c>
      <c r="DW262" s="87" t="str">
        <f t="shared" ca="1" si="497"/>
        <v xml:space="preserve"> </v>
      </c>
      <c r="DX262" s="87" t="str">
        <f t="shared" ca="1" si="497"/>
        <v xml:space="preserve"> </v>
      </c>
      <c r="DY262" s="87" t="str">
        <f t="shared" ca="1" si="497"/>
        <v xml:space="preserve"> </v>
      </c>
      <c r="DZ262" s="87" t="str">
        <f t="shared" ca="1" si="497"/>
        <v xml:space="preserve"> </v>
      </c>
    </row>
    <row r="263" spans="1:130" s="74" customFormat="1" ht="1.2" customHeight="1" x14ac:dyDescent="0.3">
      <c r="A263" s="96"/>
      <c r="B263" s="96"/>
      <c r="C263" s="96"/>
      <c r="D263" s="97"/>
      <c r="E263" s="97"/>
      <c r="F263" s="97"/>
      <c r="G263" s="98" t="str">
        <f ca="1">IF(AND(G262 = 100%, G264 = 100%), "100%", " ")</f>
        <v xml:space="preserve"> </v>
      </c>
      <c r="H263" s="82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  <c r="BX263" s="87"/>
      <c r="BY263" s="87"/>
      <c r="BZ263" s="87"/>
      <c r="CA263" s="87"/>
      <c r="CB263" s="87"/>
      <c r="CC263" s="87"/>
      <c r="CD263" s="87"/>
      <c r="CE263" s="87"/>
      <c r="CF263" s="87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  <c r="DH263" s="87"/>
      <c r="DI263" s="87"/>
      <c r="DJ263" s="87"/>
      <c r="DK263" s="87"/>
      <c r="DL263" s="87"/>
      <c r="DM263" s="87"/>
      <c r="DN263" s="87"/>
      <c r="DO263" s="87"/>
      <c r="DP263" s="87"/>
      <c r="DQ263" s="87"/>
      <c r="DR263" s="87"/>
      <c r="DS263" s="87"/>
      <c r="DT263" s="87"/>
      <c r="DU263" s="87"/>
      <c r="DV263" s="87"/>
      <c r="DW263" s="87"/>
      <c r="DX263" s="87"/>
      <c r="DY263" s="87"/>
      <c r="DZ263" s="87"/>
    </row>
    <row r="264" spans="1:130" x14ac:dyDescent="0.3">
      <c r="A264" s="96" t="str">
        <f ca="1">IF(OFFSET(Actions!B1,128,0)  = "","", OFFSET(Actions!B1,128,0) )</f>
        <v/>
      </c>
      <c r="B264" s="96" t="str">
        <f ca="1">IF(OFFSET(Actions!H$1,128,0) = "","", OFFSET(Actions!H$1,128,0))</f>
        <v/>
      </c>
      <c r="C264" s="96" t="str">
        <f ca="1">IF(OFFSET(Actions!C1,128,0)  = "","", OFFSET(Actions!C1,128,0) )</f>
        <v/>
      </c>
      <c r="D264" s="97" t="str">
        <f ca="1">IF(OFFSET(Actions!I$1,128,0) = 0/1/1900,"",IFERROR(DATEVALUE(MID(OFFSET(Actions!I$1,128,0), 5,8 )), OFFSET(Actions!I$1,128,0)))</f>
        <v/>
      </c>
      <c r="E264" s="97" t="str">
        <f ca="1">IF(OFFSET(Actions!J$1,128,0) = 0/1/1900,"",IFERROR(DATEVALUE(MID(OFFSET(Actions!J$1,128,0), 5,8 )), OFFSET(Actions!J$1,128,0)))</f>
        <v/>
      </c>
      <c r="F264" s="97" t="str">
        <f ca="1">IF(OFFSET(Actions!K$1,128,0) = 0/1/1900,"",IFERROR(DATEVALUE(MID(OFFSET(Actions!K$1,128,0), 5,8 )), OFFSET(Actions!K$1,128,0)))</f>
        <v/>
      </c>
      <c r="G264" s="98" t="str">
        <f ca="1">IF(OFFSET(Actions!G1,128,0)  = "","", OFFSET(Actions!G1,128,0) )</f>
        <v/>
      </c>
      <c r="H264" s="82" t="str">
        <f ca="1">IF(OFFSET(Actions!E1,128,0)  = "","", OFFSET(Actions!E1,128,0) )</f>
        <v/>
      </c>
      <c r="I264" s="87" t="str">
        <f t="shared" ref="I264:AN264" ca="1" si="498">IF($C$2=TRUE,IF($F$264="",IF(AND(OR($D$264&lt;=I$8,$D$264&lt;J$8),$E$264&gt;=I$8),$H$264,IF(OR(WEEKDAY(I$8)=1,WEEKDAY(I$8)=7),"WD"," ")),IF(AND(OR($D$264&lt;=I$8,$D$264&lt;J$8),$F$264&gt;=I$8),"C",IF(OR(WEEKDAY(I$8)=1,WEEKDAY(I$8)=7),"WD"," "))),IF(OR(WEEKDAY(I$8)=1,WEEKDAY(I$8)=7),"WD",IF($F$264="",IF(AND(OR($D$264&lt;=I$8,$D$264&lt;J$8),$E$264&gt;=I$8),$H$264," "),IF(AND(OR($D$264&lt;=I$8,$D$264&lt;J$8),$F$264&gt;=I$8),"C"," "))))</f>
        <v xml:space="preserve"> </v>
      </c>
      <c r="J264" s="87" t="str">
        <f t="shared" ca="1" si="498"/>
        <v xml:space="preserve"> </v>
      </c>
      <c r="K264" s="87" t="str">
        <f t="shared" ca="1" si="498"/>
        <v xml:space="preserve"> </v>
      </c>
      <c r="L264" s="87" t="str">
        <f t="shared" si="498"/>
        <v>WD</v>
      </c>
      <c r="M264" s="87" t="str">
        <f t="shared" si="498"/>
        <v>WD</v>
      </c>
      <c r="N264" s="87" t="str">
        <f t="shared" ca="1" si="498"/>
        <v xml:space="preserve"> </v>
      </c>
      <c r="O264" s="87" t="str">
        <f t="shared" ca="1" si="498"/>
        <v xml:space="preserve"> </v>
      </c>
      <c r="P264" s="87" t="str">
        <f t="shared" ca="1" si="498"/>
        <v xml:space="preserve"> </v>
      </c>
      <c r="Q264" s="87" t="str">
        <f t="shared" ca="1" si="498"/>
        <v xml:space="preserve"> </v>
      </c>
      <c r="R264" s="87" t="str">
        <f t="shared" ca="1" si="498"/>
        <v xml:space="preserve"> </v>
      </c>
      <c r="S264" s="87" t="str">
        <f t="shared" si="498"/>
        <v>WD</v>
      </c>
      <c r="T264" s="87" t="str">
        <f t="shared" si="498"/>
        <v>WD</v>
      </c>
      <c r="U264" s="87" t="str">
        <f t="shared" ca="1" si="498"/>
        <v xml:space="preserve"> </v>
      </c>
      <c r="V264" s="87" t="str">
        <f t="shared" ca="1" si="498"/>
        <v xml:space="preserve"> </v>
      </c>
      <c r="W264" s="87" t="str">
        <f t="shared" ca="1" si="498"/>
        <v xml:space="preserve"> </v>
      </c>
      <c r="X264" s="87" t="str">
        <f t="shared" ca="1" si="498"/>
        <v xml:space="preserve"> </v>
      </c>
      <c r="Y264" s="87" t="str">
        <f t="shared" ca="1" si="498"/>
        <v xml:space="preserve"> </v>
      </c>
      <c r="Z264" s="87" t="str">
        <f t="shared" si="498"/>
        <v>WD</v>
      </c>
      <c r="AA264" s="87" t="str">
        <f t="shared" si="498"/>
        <v>WD</v>
      </c>
      <c r="AB264" s="87" t="str">
        <f t="shared" ca="1" si="498"/>
        <v xml:space="preserve"> </v>
      </c>
      <c r="AC264" s="87" t="str">
        <f t="shared" ca="1" si="498"/>
        <v xml:space="preserve"> </v>
      </c>
      <c r="AD264" s="87" t="str">
        <f t="shared" ca="1" si="498"/>
        <v xml:space="preserve"> </v>
      </c>
      <c r="AE264" s="87" t="str">
        <f t="shared" ca="1" si="498"/>
        <v xml:space="preserve"> </v>
      </c>
      <c r="AF264" s="87" t="str">
        <f t="shared" ca="1" si="498"/>
        <v xml:space="preserve"> </v>
      </c>
      <c r="AG264" s="87" t="str">
        <f t="shared" si="498"/>
        <v>WD</v>
      </c>
      <c r="AH264" s="87" t="str">
        <f t="shared" si="498"/>
        <v>WD</v>
      </c>
      <c r="AI264" s="87" t="str">
        <f t="shared" ca="1" si="498"/>
        <v xml:space="preserve"> </v>
      </c>
      <c r="AJ264" s="87" t="str">
        <f t="shared" ca="1" si="498"/>
        <v xml:space="preserve"> </v>
      </c>
      <c r="AK264" s="87" t="str">
        <f t="shared" ca="1" si="498"/>
        <v xml:space="preserve"> </v>
      </c>
      <c r="AL264" s="87" t="str">
        <f t="shared" ca="1" si="498"/>
        <v xml:space="preserve"> </v>
      </c>
      <c r="AM264" s="87" t="str">
        <f t="shared" ca="1" si="498"/>
        <v xml:space="preserve"> </v>
      </c>
      <c r="AN264" s="87" t="str">
        <f t="shared" si="498"/>
        <v>WD</v>
      </c>
      <c r="AO264" s="87" t="str">
        <f t="shared" ref="AO264:BT264" si="499">IF($C$2=TRUE,IF($F$264="",IF(AND(OR($D$264&lt;=AO$8,$D$264&lt;AP$8),$E$264&gt;=AO$8),$H$264,IF(OR(WEEKDAY(AO$8)=1,WEEKDAY(AO$8)=7),"WD"," ")),IF(AND(OR($D$264&lt;=AO$8,$D$264&lt;AP$8),$F$264&gt;=AO$8),"C",IF(OR(WEEKDAY(AO$8)=1,WEEKDAY(AO$8)=7),"WD"," "))),IF(OR(WEEKDAY(AO$8)=1,WEEKDAY(AO$8)=7),"WD",IF($F$264="",IF(AND(OR($D$264&lt;=AO$8,$D$264&lt;AP$8),$E$264&gt;=AO$8),$H$264," "),IF(AND(OR($D$264&lt;=AO$8,$D$264&lt;AP$8),$F$264&gt;=AO$8),"C"," "))))</f>
        <v>WD</v>
      </c>
      <c r="AP264" s="87" t="str">
        <f t="shared" ca="1" si="499"/>
        <v xml:space="preserve"> </v>
      </c>
      <c r="AQ264" s="87" t="str">
        <f t="shared" ca="1" si="499"/>
        <v xml:space="preserve"> </v>
      </c>
      <c r="AR264" s="87" t="str">
        <f t="shared" ca="1" si="499"/>
        <v xml:space="preserve"> </v>
      </c>
      <c r="AS264" s="87" t="str">
        <f t="shared" ca="1" si="499"/>
        <v xml:space="preserve"> </v>
      </c>
      <c r="AT264" s="87" t="str">
        <f t="shared" ca="1" si="499"/>
        <v xml:space="preserve"> </v>
      </c>
      <c r="AU264" s="87" t="str">
        <f t="shared" si="499"/>
        <v>WD</v>
      </c>
      <c r="AV264" s="87" t="str">
        <f t="shared" si="499"/>
        <v>WD</v>
      </c>
      <c r="AW264" s="87" t="str">
        <f t="shared" ca="1" si="499"/>
        <v xml:space="preserve"> </v>
      </c>
      <c r="AX264" s="87" t="str">
        <f t="shared" ca="1" si="499"/>
        <v xml:space="preserve"> </v>
      </c>
      <c r="AY264" s="87" t="str">
        <f t="shared" ca="1" si="499"/>
        <v xml:space="preserve"> </v>
      </c>
      <c r="AZ264" s="87" t="str">
        <f t="shared" ca="1" si="499"/>
        <v xml:space="preserve"> </v>
      </c>
      <c r="BA264" s="87" t="str">
        <f t="shared" ca="1" si="499"/>
        <v xml:space="preserve"> </v>
      </c>
      <c r="BB264" s="87" t="str">
        <f t="shared" si="499"/>
        <v>WD</v>
      </c>
      <c r="BC264" s="87" t="str">
        <f t="shared" si="499"/>
        <v>WD</v>
      </c>
      <c r="BD264" s="87" t="str">
        <f t="shared" ca="1" si="499"/>
        <v xml:space="preserve"> </v>
      </c>
      <c r="BE264" s="87" t="str">
        <f t="shared" ca="1" si="499"/>
        <v xml:space="preserve"> </v>
      </c>
      <c r="BF264" s="87" t="str">
        <f t="shared" ca="1" si="499"/>
        <v xml:space="preserve"> </v>
      </c>
      <c r="BG264" s="87" t="str">
        <f t="shared" ca="1" si="499"/>
        <v xml:space="preserve"> </v>
      </c>
      <c r="BH264" s="87" t="str">
        <f t="shared" ca="1" si="499"/>
        <v xml:space="preserve"> </v>
      </c>
      <c r="BI264" s="87" t="str">
        <f t="shared" si="499"/>
        <v>WD</v>
      </c>
      <c r="BJ264" s="87" t="str">
        <f t="shared" si="499"/>
        <v>WD</v>
      </c>
      <c r="BK264" s="87" t="str">
        <f t="shared" ca="1" si="499"/>
        <v xml:space="preserve"> </v>
      </c>
      <c r="BL264" s="87" t="str">
        <f t="shared" ca="1" si="499"/>
        <v xml:space="preserve"> </v>
      </c>
      <c r="BM264" s="87" t="str">
        <f t="shared" ca="1" si="499"/>
        <v xml:space="preserve"> </v>
      </c>
      <c r="BN264" s="87" t="str">
        <f t="shared" ca="1" si="499"/>
        <v xml:space="preserve"> </v>
      </c>
      <c r="BO264" s="87" t="str">
        <f t="shared" ca="1" si="499"/>
        <v xml:space="preserve"> </v>
      </c>
      <c r="BP264" s="87" t="str">
        <f t="shared" si="499"/>
        <v>WD</v>
      </c>
      <c r="BQ264" s="87" t="str">
        <f t="shared" si="499"/>
        <v>WD</v>
      </c>
      <c r="BR264" s="87" t="str">
        <f t="shared" ca="1" si="499"/>
        <v xml:space="preserve"> </v>
      </c>
      <c r="BS264" s="87" t="str">
        <f t="shared" ca="1" si="499"/>
        <v xml:space="preserve"> </v>
      </c>
      <c r="BT264" s="87" t="str">
        <f t="shared" ca="1" si="499"/>
        <v xml:space="preserve"> </v>
      </c>
      <c r="BU264" s="87" t="str">
        <f t="shared" ref="BU264:CZ264" ca="1" si="500">IF($C$2=TRUE,IF($F$264="",IF(AND(OR($D$264&lt;=BU$8,$D$264&lt;BV$8),$E$264&gt;=BU$8),$H$264,IF(OR(WEEKDAY(BU$8)=1,WEEKDAY(BU$8)=7),"WD"," ")),IF(AND(OR($D$264&lt;=BU$8,$D$264&lt;BV$8),$F$264&gt;=BU$8),"C",IF(OR(WEEKDAY(BU$8)=1,WEEKDAY(BU$8)=7),"WD"," "))),IF(OR(WEEKDAY(BU$8)=1,WEEKDAY(BU$8)=7),"WD",IF($F$264="",IF(AND(OR($D$264&lt;=BU$8,$D$264&lt;BV$8),$E$264&gt;=BU$8),$H$264," "),IF(AND(OR($D$264&lt;=BU$8,$D$264&lt;BV$8),$F$264&gt;=BU$8),"C"," "))))</f>
        <v xml:space="preserve"> </v>
      </c>
      <c r="BV264" s="87" t="str">
        <f t="shared" ca="1" si="500"/>
        <v xml:space="preserve"> </v>
      </c>
      <c r="BW264" s="87" t="str">
        <f t="shared" si="500"/>
        <v>WD</v>
      </c>
      <c r="BX264" s="87" t="str">
        <f t="shared" si="500"/>
        <v>WD</v>
      </c>
      <c r="BY264" s="87" t="str">
        <f t="shared" ca="1" si="500"/>
        <v xml:space="preserve"> </v>
      </c>
      <c r="BZ264" s="87" t="str">
        <f t="shared" ca="1" si="500"/>
        <v xml:space="preserve"> </v>
      </c>
      <c r="CA264" s="87" t="str">
        <f t="shared" ca="1" si="500"/>
        <v xml:space="preserve"> </v>
      </c>
      <c r="CB264" s="87" t="str">
        <f t="shared" ca="1" si="500"/>
        <v xml:space="preserve"> </v>
      </c>
      <c r="CC264" s="87" t="str">
        <f t="shared" ca="1" si="500"/>
        <v xml:space="preserve"> </v>
      </c>
      <c r="CD264" s="87" t="str">
        <f t="shared" si="500"/>
        <v>WD</v>
      </c>
      <c r="CE264" s="87" t="str">
        <f t="shared" si="500"/>
        <v>WD</v>
      </c>
      <c r="CF264" s="87" t="str">
        <f t="shared" ca="1" si="500"/>
        <v xml:space="preserve"> </v>
      </c>
      <c r="CG264" s="87" t="str">
        <f t="shared" ca="1" si="500"/>
        <v xml:space="preserve"> </v>
      </c>
      <c r="CH264" s="87" t="str">
        <f t="shared" ca="1" si="500"/>
        <v xml:space="preserve"> </v>
      </c>
      <c r="CI264" s="87" t="str">
        <f t="shared" ca="1" si="500"/>
        <v xml:space="preserve"> </v>
      </c>
      <c r="CJ264" s="87" t="str">
        <f t="shared" ca="1" si="500"/>
        <v xml:space="preserve"> </v>
      </c>
      <c r="CK264" s="87" t="str">
        <f t="shared" si="500"/>
        <v>WD</v>
      </c>
      <c r="CL264" s="87" t="str">
        <f t="shared" si="500"/>
        <v>WD</v>
      </c>
      <c r="CM264" s="87" t="str">
        <f t="shared" ca="1" si="500"/>
        <v xml:space="preserve"> </v>
      </c>
      <c r="CN264" s="87" t="str">
        <f t="shared" ca="1" si="500"/>
        <v xml:space="preserve"> </v>
      </c>
      <c r="CO264" s="87" t="str">
        <f t="shared" ca="1" si="500"/>
        <v xml:space="preserve"> </v>
      </c>
      <c r="CP264" s="87" t="str">
        <f t="shared" ca="1" si="500"/>
        <v xml:space="preserve"> </v>
      </c>
      <c r="CQ264" s="87" t="str">
        <f t="shared" ca="1" si="500"/>
        <v xml:space="preserve"> </v>
      </c>
      <c r="CR264" s="87" t="str">
        <f t="shared" si="500"/>
        <v>WD</v>
      </c>
      <c r="CS264" s="87" t="str">
        <f t="shared" si="500"/>
        <v>WD</v>
      </c>
      <c r="CT264" s="87" t="str">
        <f t="shared" ca="1" si="500"/>
        <v xml:space="preserve"> </v>
      </c>
      <c r="CU264" s="87" t="str">
        <f t="shared" ca="1" si="500"/>
        <v xml:space="preserve"> </v>
      </c>
      <c r="CV264" s="87" t="str">
        <f t="shared" ca="1" si="500"/>
        <v xml:space="preserve"> </v>
      </c>
      <c r="CW264" s="87" t="str">
        <f t="shared" ca="1" si="500"/>
        <v xml:space="preserve"> </v>
      </c>
      <c r="CX264" s="87" t="str">
        <f t="shared" ca="1" si="500"/>
        <v xml:space="preserve"> </v>
      </c>
      <c r="CY264" s="87" t="str">
        <f t="shared" si="500"/>
        <v>WD</v>
      </c>
      <c r="CZ264" s="87" t="str">
        <f t="shared" si="500"/>
        <v>WD</v>
      </c>
      <c r="DA264" s="87" t="str">
        <f t="shared" ref="DA264:DZ264" ca="1" si="501">IF($C$2=TRUE,IF($F$264="",IF(AND(OR($D$264&lt;=DA$8,$D$264&lt;DB$8),$E$264&gt;=DA$8),$H$264,IF(OR(WEEKDAY(DA$8)=1,WEEKDAY(DA$8)=7),"WD"," ")),IF(AND(OR($D$264&lt;=DA$8,$D$264&lt;DB$8),$F$264&gt;=DA$8),"C",IF(OR(WEEKDAY(DA$8)=1,WEEKDAY(DA$8)=7),"WD"," "))),IF(OR(WEEKDAY(DA$8)=1,WEEKDAY(DA$8)=7),"WD",IF($F$264="",IF(AND(OR($D$264&lt;=DA$8,$D$264&lt;DB$8),$E$264&gt;=DA$8),$H$264," "),IF(AND(OR($D$264&lt;=DA$8,$D$264&lt;DB$8),$F$264&gt;=DA$8),"C"," "))))</f>
        <v xml:space="preserve"> </v>
      </c>
      <c r="DB264" s="87" t="str">
        <f t="shared" ca="1" si="501"/>
        <v xml:space="preserve"> </v>
      </c>
      <c r="DC264" s="87" t="str">
        <f t="shared" ca="1" si="501"/>
        <v xml:space="preserve"> </v>
      </c>
      <c r="DD264" s="87" t="str">
        <f t="shared" ca="1" si="501"/>
        <v xml:space="preserve"> </v>
      </c>
      <c r="DE264" s="87" t="str">
        <f t="shared" ca="1" si="501"/>
        <v xml:space="preserve"> </v>
      </c>
      <c r="DF264" s="87" t="str">
        <f t="shared" si="501"/>
        <v>WD</v>
      </c>
      <c r="DG264" s="87" t="str">
        <f t="shared" si="501"/>
        <v>WD</v>
      </c>
      <c r="DH264" s="87" t="str">
        <f t="shared" ca="1" si="501"/>
        <v xml:space="preserve"> </v>
      </c>
      <c r="DI264" s="87" t="str">
        <f t="shared" ca="1" si="501"/>
        <v xml:space="preserve"> </v>
      </c>
      <c r="DJ264" s="87" t="str">
        <f t="shared" ca="1" si="501"/>
        <v xml:space="preserve"> </v>
      </c>
      <c r="DK264" s="87" t="str">
        <f t="shared" ca="1" si="501"/>
        <v xml:space="preserve"> </v>
      </c>
      <c r="DL264" s="87" t="str">
        <f t="shared" ca="1" si="501"/>
        <v xml:space="preserve"> </v>
      </c>
      <c r="DM264" s="87" t="str">
        <f t="shared" si="501"/>
        <v>WD</v>
      </c>
      <c r="DN264" s="87" t="str">
        <f t="shared" si="501"/>
        <v>WD</v>
      </c>
      <c r="DO264" s="87" t="str">
        <f t="shared" ca="1" si="501"/>
        <v xml:space="preserve"> </v>
      </c>
      <c r="DP264" s="87" t="str">
        <f t="shared" ca="1" si="501"/>
        <v xml:space="preserve"> </v>
      </c>
      <c r="DQ264" s="87" t="str">
        <f t="shared" ca="1" si="501"/>
        <v xml:space="preserve"> </v>
      </c>
      <c r="DR264" s="87" t="str">
        <f t="shared" ca="1" si="501"/>
        <v xml:space="preserve"> </v>
      </c>
      <c r="DS264" s="87" t="str">
        <f t="shared" ca="1" si="501"/>
        <v xml:space="preserve"> </v>
      </c>
      <c r="DT264" s="87" t="str">
        <f t="shared" si="501"/>
        <v>WD</v>
      </c>
      <c r="DU264" s="87" t="str">
        <f t="shared" si="501"/>
        <v>WD</v>
      </c>
      <c r="DV264" s="87" t="str">
        <f t="shared" ca="1" si="501"/>
        <v xml:space="preserve"> </v>
      </c>
      <c r="DW264" s="87" t="str">
        <f t="shared" ca="1" si="501"/>
        <v xml:space="preserve"> </v>
      </c>
      <c r="DX264" s="87" t="str">
        <f t="shared" ca="1" si="501"/>
        <v xml:space="preserve"> </v>
      </c>
      <c r="DY264" s="87" t="str">
        <f t="shared" ca="1" si="501"/>
        <v xml:space="preserve"> </v>
      </c>
      <c r="DZ264" s="87" t="str">
        <f t="shared" ca="1" si="501"/>
        <v xml:space="preserve"> </v>
      </c>
    </row>
    <row r="265" spans="1:130" s="74" customFormat="1" ht="1.2" customHeight="1" x14ac:dyDescent="0.3">
      <c r="A265" s="96"/>
      <c r="B265" s="96"/>
      <c r="C265" s="96"/>
      <c r="D265" s="97"/>
      <c r="E265" s="97"/>
      <c r="F265" s="97"/>
      <c r="G265" s="98" t="str">
        <f ca="1">IF(AND(G264 = 100%, G266 = 100%), "100%", " ")</f>
        <v xml:space="preserve"> </v>
      </c>
      <c r="H265" s="82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  <c r="BX265" s="87"/>
      <c r="BY265" s="87"/>
      <c r="BZ265" s="87"/>
      <c r="CA265" s="87"/>
      <c r="CB265" s="87"/>
      <c r="CC265" s="87"/>
      <c r="CD265" s="87"/>
      <c r="CE265" s="87"/>
      <c r="CF265" s="87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87"/>
      <c r="CZ265" s="87"/>
      <c r="DA265" s="87"/>
      <c r="DB265" s="87"/>
      <c r="DC265" s="87"/>
      <c r="DD265" s="87"/>
      <c r="DE265" s="87"/>
      <c r="DF265" s="87"/>
      <c r="DG265" s="87"/>
      <c r="DH265" s="87"/>
      <c r="DI265" s="87"/>
      <c r="DJ265" s="87"/>
      <c r="DK265" s="87"/>
      <c r="DL265" s="87"/>
      <c r="DM265" s="87"/>
      <c r="DN265" s="87"/>
      <c r="DO265" s="87"/>
      <c r="DP265" s="87"/>
      <c r="DQ265" s="87"/>
      <c r="DR265" s="87"/>
      <c r="DS265" s="87"/>
      <c r="DT265" s="87"/>
      <c r="DU265" s="87"/>
      <c r="DV265" s="87"/>
      <c r="DW265" s="87"/>
      <c r="DX265" s="87"/>
      <c r="DY265" s="87"/>
      <c r="DZ265" s="87"/>
    </row>
    <row r="266" spans="1:130" x14ac:dyDescent="0.3">
      <c r="A266" s="96" t="str">
        <f ca="1">IF(OFFSET(Actions!B1,129,0)  = "","", OFFSET(Actions!B1,129,0) )</f>
        <v/>
      </c>
      <c r="B266" s="96" t="str">
        <f ca="1">IF(OFFSET(Actions!H$1,129,0) = "","", OFFSET(Actions!H$1,129,0))</f>
        <v/>
      </c>
      <c r="C266" s="96" t="str">
        <f ca="1">IF(OFFSET(Actions!C1,129,0)  = "","", OFFSET(Actions!C1,129,0) )</f>
        <v/>
      </c>
      <c r="D266" s="97" t="str">
        <f ca="1">IF(OFFSET(Actions!I$1,129,0) = 0/1/1900,"",IFERROR(DATEVALUE(MID(OFFSET(Actions!I$1,129,0), 5,8 )), OFFSET(Actions!I$1,129,0)))</f>
        <v/>
      </c>
      <c r="E266" s="97" t="str">
        <f ca="1">IF(OFFSET(Actions!J$1,129,0) = 0/1/1900,"",IFERROR(DATEVALUE(MID(OFFSET(Actions!J$1,129,0), 5,8 )), OFFSET(Actions!J$1,129,0)))</f>
        <v/>
      </c>
      <c r="F266" s="97" t="str">
        <f ca="1">IF(OFFSET(Actions!K$1,129,0) = 0/1/1900,"",IFERROR(DATEVALUE(MID(OFFSET(Actions!K$1,129,0), 5,8 )), OFFSET(Actions!K$1,129,0)))</f>
        <v/>
      </c>
      <c r="G266" s="98" t="str">
        <f ca="1">IF(OFFSET(Actions!G1,129,0)  = "","", OFFSET(Actions!G1,129,0) )</f>
        <v/>
      </c>
      <c r="H266" s="82" t="str">
        <f ca="1">IF(OFFSET(Actions!E1,129,0)  = "","", OFFSET(Actions!E1,129,0) )</f>
        <v/>
      </c>
      <c r="I266" s="87" t="str">
        <f t="shared" ref="I266:AN266" ca="1" si="502">IF($C$2=TRUE,IF($F$266="",IF(AND(OR($D$266&lt;=I$8,$D$266&lt;J$8),$E$266&gt;=I$8),$H$266,IF(OR(WEEKDAY(I$8)=1,WEEKDAY(I$8)=7),"WD"," ")),IF(AND(OR($D$266&lt;=I$8,$D$266&lt;J$8),$F$266&gt;=I$8),"C",IF(OR(WEEKDAY(I$8)=1,WEEKDAY(I$8)=7),"WD"," "))),IF(OR(WEEKDAY(I$8)=1,WEEKDAY(I$8)=7),"WD",IF($F$266="",IF(AND(OR($D$266&lt;=I$8,$D$266&lt;J$8),$E$266&gt;=I$8),$H$266," "),IF(AND(OR($D$266&lt;=I$8,$D$266&lt;J$8),$F$266&gt;=I$8),"C"," "))))</f>
        <v xml:space="preserve"> </v>
      </c>
      <c r="J266" s="87" t="str">
        <f t="shared" ca="1" si="502"/>
        <v xml:space="preserve"> </v>
      </c>
      <c r="K266" s="87" t="str">
        <f t="shared" ca="1" si="502"/>
        <v xml:space="preserve"> </v>
      </c>
      <c r="L266" s="87" t="str">
        <f t="shared" si="502"/>
        <v>WD</v>
      </c>
      <c r="M266" s="87" t="str">
        <f t="shared" si="502"/>
        <v>WD</v>
      </c>
      <c r="N266" s="87" t="str">
        <f t="shared" ca="1" si="502"/>
        <v xml:space="preserve"> </v>
      </c>
      <c r="O266" s="87" t="str">
        <f t="shared" ca="1" si="502"/>
        <v xml:space="preserve"> </v>
      </c>
      <c r="P266" s="87" t="str">
        <f t="shared" ca="1" si="502"/>
        <v xml:space="preserve"> </v>
      </c>
      <c r="Q266" s="87" t="str">
        <f t="shared" ca="1" si="502"/>
        <v xml:space="preserve"> </v>
      </c>
      <c r="R266" s="87" t="str">
        <f t="shared" ca="1" si="502"/>
        <v xml:space="preserve"> </v>
      </c>
      <c r="S266" s="87" t="str">
        <f t="shared" si="502"/>
        <v>WD</v>
      </c>
      <c r="T266" s="87" t="str">
        <f t="shared" si="502"/>
        <v>WD</v>
      </c>
      <c r="U266" s="87" t="str">
        <f t="shared" ca="1" si="502"/>
        <v xml:space="preserve"> </v>
      </c>
      <c r="V266" s="87" t="str">
        <f t="shared" ca="1" si="502"/>
        <v xml:space="preserve"> </v>
      </c>
      <c r="W266" s="87" t="str">
        <f t="shared" ca="1" si="502"/>
        <v xml:space="preserve"> </v>
      </c>
      <c r="X266" s="87" t="str">
        <f t="shared" ca="1" si="502"/>
        <v xml:space="preserve"> </v>
      </c>
      <c r="Y266" s="87" t="str">
        <f t="shared" ca="1" si="502"/>
        <v xml:space="preserve"> </v>
      </c>
      <c r="Z266" s="87" t="str">
        <f t="shared" si="502"/>
        <v>WD</v>
      </c>
      <c r="AA266" s="87" t="str">
        <f t="shared" si="502"/>
        <v>WD</v>
      </c>
      <c r="AB266" s="87" t="str">
        <f t="shared" ca="1" si="502"/>
        <v xml:space="preserve"> </v>
      </c>
      <c r="AC266" s="87" t="str">
        <f t="shared" ca="1" si="502"/>
        <v xml:space="preserve"> </v>
      </c>
      <c r="AD266" s="87" t="str">
        <f t="shared" ca="1" si="502"/>
        <v xml:space="preserve"> </v>
      </c>
      <c r="AE266" s="87" t="str">
        <f t="shared" ca="1" si="502"/>
        <v xml:space="preserve"> </v>
      </c>
      <c r="AF266" s="87" t="str">
        <f t="shared" ca="1" si="502"/>
        <v xml:space="preserve"> </v>
      </c>
      <c r="AG266" s="87" t="str">
        <f t="shared" si="502"/>
        <v>WD</v>
      </c>
      <c r="AH266" s="87" t="str">
        <f t="shared" si="502"/>
        <v>WD</v>
      </c>
      <c r="AI266" s="87" t="str">
        <f t="shared" ca="1" si="502"/>
        <v xml:space="preserve"> </v>
      </c>
      <c r="AJ266" s="87" t="str">
        <f t="shared" ca="1" si="502"/>
        <v xml:space="preserve"> </v>
      </c>
      <c r="AK266" s="87" t="str">
        <f t="shared" ca="1" si="502"/>
        <v xml:space="preserve"> </v>
      </c>
      <c r="AL266" s="87" t="str">
        <f t="shared" ca="1" si="502"/>
        <v xml:space="preserve"> </v>
      </c>
      <c r="AM266" s="87" t="str">
        <f t="shared" ca="1" si="502"/>
        <v xml:space="preserve"> </v>
      </c>
      <c r="AN266" s="87" t="str">
        <f t="shared" si="502"/>
        <v>WD</v>
      </c>
      <c r="AO266" s="87" t="str">
        <f t="shared" ref="AO266:BT266" si="503">IF($C$2=TRUE,IF($F$266="",IF(AND(OR($D$266&lt;=AO$8,$D$266&lt;AP$8),$E$266&gt;=AO$8),$H$266,IF(OR(WEEKDAY(AO$8)=1,WEEKDAY(AO$8)=7),"WD"," ")),IF(AND(OR($D$266&lt;=AO$8,$D$266&lt;AP$8),$F$266&gt;=AO$8),"C",IF(OR(WEEKDAY(AO$8)=1,WEEKDAY(AO$8)=7),"WD"," "))),IF(OR(WEEKDAY(AO$8)=1,WEEKDAY(AO$8)=7),"WD",IF($F$266="",IF(AND(OR($D$266&lt;=AO$8,$D$266&lt;AP$8),$E$266&gt;=AO$8),$H$266," "),IF(AND(OR($D$266&lt;=AO$8,$D$266&lt;AP$8),$F$266&gt;=AO$8),"C"," "))))</f>
        <v>WD</v>
      </c>
      <c r="AP266" s="87" t="str">
        <f t="shared" ca="1" si="503"/>
        <v xml:space="preserve"> </v>
      </c>
      <c r="AQ266" s="87" t="str">
        <f t="shared" ca="1" si="503"/>
        <v xml:space="preserve"> </v>
      </c>
      <c r="AR266" s="87" t="str">
        <f t="shared" ca="1" si="503"/>
        <v xml:space="preserve"> </v>
      </c>
      <c r="AS266" s="87" t="str">
        <f t="shared" ca="1" si="503"/>
        <v xml:space="preserve"> </v>
      </c>
      <c r="AT266" s="87" t="str">
        <f t="shared" ca="1" si="503"/>
        <v xml:space="preserve"> </v>
      </c>
      <c r="AU266" s="87" t="str">
        <f t="shared" si="503"/>
        <v>WD</v>
      </c>
      <c r="AV266" s="87" t="str">
        <f t="shared" si="503"/>
        <v>WD</v>
      </c>
      <c r="AW266" s="87" t="str">
        <f t="shared" ca="1" si="503"/>
        <v xml:space="preserve"> </v>
      </c>
      <c r="AX266" s="87" t="str">
        <f t="shared" ca="1" si="503"/>
        <v xml:space="preserve"> </v>
      </c>
      <c r="AY266" s="87" t="str">
        <f t="shared" ca="1" si="503"/>
        <v xml:space="preserve"> </v>
      </c>
      <c r="AZ266" s="87" t="str">
        <f t="shared" ca="1" si="503"/>
        <v xml:space="preserve"> </v>
      </c>
      <c r="BA266" s="87" t="str">
        <f t="shared" ca="1" si="503"/>
        <v xml:space="preserve"> </v>
      </c>
      <c r="BB266" s="87" t="str">
        <f t="shared" si="503"/>
        <v>WD</v>
      </c>
      <c r="BC266" s="87" t="str">
        <f t="shared" si="503"/>
        <v>WD</v>
      </c>
      <c r="BD266" s="87" t="str">
        <f t="shared" ca="1" si="503"/>
        <v xml:space="preserve"> </v>
      </c>
      <c r="BE266" s="87" t="str">
        <f t="shared" ca="1" si="503"/>
        <v xml:space="preserve"> </v>
      </c>
      <c r="BF266" s="87" t="str">
        <f t="shared" ca="1" si="503"/>
        <v xml:space="preserve"> </v>
      </c>
      <c r="BG266" s="87" t="str">
        <f t="shared" ca="1" si="503"/>
        <v xml:space="preserve"> </v>
      </c>
      <c r="BH266" s="87" t="str">
        <f t="shared" ca="1" si="503"/>
        <v xml:space="preserve"> </v>
      </c>
      <c r="BI266" s="87" t="str">
        <f t="shared" si="503"/>
        <v>WD</v>
      </c>
      <c r="BJ266" s="87" t="str">
        <f t="shared" si="503"/>
        <v>WD</v>
      </c>
      <c r="BK266" s="87" t="str">
        <f t="shared" ca="1" si="503"/>
        <v xml:space="preserve"> </v>
      </c>
      <c r="BL266" s="87" t="str">
        <f t="shared" ca="1" si="503"/>
        <v xml:space="preserve"> </v>
      </c>
      <c r="BM266" s="87" t="str">
        <f t="shared" ca="1" si="503"/>
        <v xml:space="preserve"> </v>
      </c>
      <c r="BN266" s="87" t="str">
        <f t="shared" ca="1" si="503"/>
        <v xml:space="preserve"> </v>
      </c>
      <c r="BO266" s="87" t="str">
        <f t="shared" ca="1" si="503"/>
        <v xml:space="preserve"> </v>
      </c>
      <c r="BP266" s="87" t="str">
        <f t="shared" si="503"/>
        <v>WD</v>
      </c>
      <c r="BQ266" s="87" t="str">
        <f t="shared" si="503"/>
        <v>WD</v>
      </c>
      <c r="BR266" s="87" t="str">
        <f t="shared" ca="1" si="503"/>
        <v xml:space="preserve"> </v>
      </c>
      <c r="BS266" s="87" t="str">
        <f t="shared" ca="1" si="503"/>
        <v xml:space="preserve"> </v>
      </c>
      <c r="BT266" s="87" t="str">
        <f t="shared" ca="1" si="503"/>
        <v xml:space="preserve"> </v>
      </c>
      <c r="BU266" s="87" t="str">
        <f t="shared" ref="BU266:CZ266" ca="1" si="504">IF($C$2=TRUE,IF($F$266="",IF(AND(OR($D$266&lt;=BU$8,$D$266&lt;BV$8),$E$266&gt;=BU$8),$H$266,IF(OR(WEEKDAY(BU$8)=1,WEEKDAY(BU$8)=7),"WD"," ")),IF(AND(OR($D$266&lt;=BU$8,$D$266&lt;BV$8),$F$266&gt;=BU$8),"C",IF(OR(WEEKDAY(BU$8)=1,WEEKDAY(BU$8)=7),"WD"," "))),IF(OR(WEEKDAY(BU$8)=1,WEEKDAY(BU$8)=7),"WD",IF($F$266="",IF(AND(OR($D$266&lt;=BU$8,$D$266&lt;BV$8),$E$266&gt;=BU$8),$H$266," "),IF(AND(OR($D$266&lt;=BU$8,$D$266&lt;BV$8),$F$266&gt;=BU$8),"C"," "))))</f>
        <v xml:space="preserve"> </v>
      </c>
      <c r="BV266" s="87" t="str">
        <f t="shared" ca="1" si="504"/>
        <v xml:space="preserve"> </v>
      </c>
      <c r="BW266" s="87" t="str">
        <f t="shared" si="504"/>
        <v>WD</v>
      </c>
      <c r="BX266" s="87" t="str">
        <f t="shared" si="504"/>
        <v>WD</v>
      </c>
      <c r="BY266" s="87" t="str">
        <f t="shared" ca="1" si="504"/>
        <v xml:space="preserve"> </v>
      </c>
      <c r="BZ266" s="87" t="str">
        <f t="shared" ca="1" si="504"/>
        <v xml:space="preserve"> </v>
      </c>
      <c r="CA266" s="87" t="str">
        <f t="shared" ca="1" si="504"/>
        <v xml:space="preserve"> </v>
      </c>
      <c r="CB266" s="87" t="str">
        <f t="shared" ca="1" si="504"/>
        <v xml:space="preserve"> </v>
      </c>
      <c r="CC266" s="87" t="str">
        <f t="shared" ca="1" si="504"/>
        <v xml:space="preserve"> </v>
      </c>
      <c r="CD266" s="87" t="str">
        <f t="shared" si="504"/>
        <v>WD</v>
      </c>
      <c r="CE266" s="87" t="str">
        <f t="shared" si="504"/>
        <v>WD</v>
      </c>
      <c r="CF266" s="87" t="str">
        <f t="shared" ca="1" si="504"/>
        <v xml:space="preserve"> </v>
      </c>
      <c r="CG266" s="87" t="str">
        <f t="shared" ca="1" si="504"/>
        <v xml:space="preserve"> </v>
      </c>
      <c r="CH266" s="87" t="str">
        <f t="shared" ca="1" si="504"/>
        <v xml:space="preserve"> </v>
      </c>
      <c r="CI266" s="87" t="str">
        <f t="shared" ca="1" si="504"/>
        <v xml:space="preserve"> </v>
      </c>
      <c r="CJ266" s="87" t="str">
        <f t="shared" ca="1" si="504"/>
        <v xml:space="preserve"> </v>
      </c>
      <c r="CK266" s="87" t="str">
        <f t="shared" si="504"/>
        <v>WD</v>
      </c>
      <c r="CL266" s="87" t="str">
        <f t="shared" si="504"/>
        <v>WD</v>
      </c>
      <c r="CM266" s="87" t="str">
        <f t="shared" ca="1" si="504"/>
        <v xml:space="preserve"> </v>
      </c>
      <c r="CN266" s="87" t="str">
        <f t="shared" ca="1" si="504"/>
        <v xml:space="preserve"> </v>
      </c>
      <c r="CO266" s="87" t="str">
        <f t="shared" ca="1" si="504"/>
        <v xml:space="preserve"> </v>
      </c>
      <c r="CP266" s="87" t="str">
        <f t="shared" ca="1" si="504"/>
        <v xml:space="preserve"> </v>
      </c>
      <c r="CQ266" s="87" t="str">
        <f t="shared" ca="1" si="504"/>
        <v xml:space="preserve"> </v>
      </c>
      <c r="CR266" s="87" t="str">
        <f t="shared" si="504"/>
        <v>WD</v>
      </c>
      <c r="CS266" s="87" t="str">
        <f t="shared" si="504"/>
        <v>WD</v>
      </c>
      <c r="CT266" s="87" t="str">
        <f t="shared" ca="1" si="504"/>
        <v xml:space="preserve"> </v>
      </c>
      <c r="CU266" s="87" t="str">
        <f t="shared" ca="1" si="504"/>
        <v xml:space="preserve"> </v>
      </c>
      <c r="CV266" s="87" t="str">
        <f t="shared" ca="1" si="504"/>
        <v xml:space="preserve"> </v>
      </c>
      <c r="CW266" s="87" t="str">
        <f t="shared" ca="1" si="504"/>
        <v xml:space="preserve"> </v>
      </c>
      <c r="CX266" s="87" t="str">
        <f t="shared" ca="1" si="504"/>
        <v xml:space="preserve"> </v>
      </c>
      <c r="CY266" s="87" t="str">
        <f t="shared" si="504"/>
        <v>WD</v>
      </c>
      <c r="CZ266" s="87" t="str">
        <f t="shared" si="504"/>
        <v>WD</v>
      </c>
      <c r="DA266" s="87" t="str">
        <f t="shared" ref="DA266:DZ266" ca="1" si="505">IF($C$2=TRUE,IF($F$266="",IF(AND(OR($D$266&lt;=DA$8,$D$266&lt;DB$8),$E$266&gt;=DA$8),$H$266,IF(OR(WEEKDAY(DA$8)=1,WEEKDAY(DA$8)=7),"WD"," ")),IF(AND(OR($D$266&lt;=DA$8,$D$266&lt;DB$8),$F$266&gt;=DA$8),"C",IF(OR(WEEKDAY(DA$8)=1,WEEKDAY(DA$8)=7),"WD"," "))),IF(OR(WEEKDAY(DA$8)=1,WEEKDAY(DA$8)=7),"WD",IF($F$266="",IF(AND(OR($D$266&lt;=DA$8,$D$266&lt;DB$8),$E$266&gt;=DA$8),$H$266," "),IF(AND(OR($D$266&lt;=DA$8,$D$266&lt;DB$8),$F$266&gt;=DA$8),"C"," "))))</f>
        <v xml:space="preserve"> </v>
      </c>
      <c r="DB266" s="87" t="str">
        <f t="shared" ca="1" si="505"/>
        <v xml:space="preserve"> </v>
      </c>
      <c r="DC266" s="87" t="str">
        <f t="shared" ca="1" si="505"/>
        <v xml:space="preserve"> </v>
      </c>
      <c r="DD266" s="87" t="str">
        <f t="shared" ca="1" si="505"/>
        <v xml:space="preserve"> </v>
      </c>
      <c r="DE266" s="87" t="str">
        <f t="shared" ca="1" si="505"/>
        <v xml:space="preserve"> </v>
      </c>
      <c r="DF266" s="87" t="str">
        <f t="shared" si="505"/>
        <v>WD</v>
      </c>
      <c r="DG266" s="87" t="str">
        <f t="shared" si="505"/>
        <v>WD</v>
      </c>
      <c r="DH266" s="87" t="str">
        <f t="shared" ca="1" si="505"/>
        <v xml:space="preserve"> </v>
      </c>
      <c r="DI266" s="87" t="str">
        <f t="shared" ca="1" si="505"/>
        <v xml:space="preserve"> </v>
      </c>
      <c r="DJ266" s="87" t="str">
        <f t="shared" ca="1" si="505"/>
        <v xml:space="preserve"> </v>
      </c>
      <c r="DK266" s="87" t="str">
        <f t="shared" ca="1" si="505"/>
        <v xml:space="preserve"> </v>
      </c>
      <c r="DL266" s="87" t="str">
        <f t="shared" ca="1" si="505"/>
        <v xml:space="preserve"> </v>
      </c>
      <c r="DM266" s="87" t="str">
        <f t="shared" si="505"/>
        <v>WD</v>
      </c>
      <c r="DN266" s="87" t="str">
        <f t="shared" si="505"/>
        <v>WD</v>
      </c>
      <c r="DO266" s="87" t="str">
        <f t="shared" ca="1" si="505"/>
        <v xml:space="preserve"> </v>
      </c>
      <c r="DP266" s="87" t="str">
        <f t="shared" ca="1" si="505"/>
        <v xml:space="preserve"> </v>
      </c>
      <c r="DQ266" s="87" t="str">
        <f t="shared" ca="1" si="505"/>
        <v xml:space="preserve"> </v>
      </c>
      <c r="DR266" s="87" t="str">
        <f t="shared" ca="1" si="505"/>
        <v xml:space="preserve"> </v>
      </c>
      <c r="DS266" s="87" t="str">
        <f t="shared" ca="1" si="505"/>
        <v xml:space="preserve"> </v>
      </c>
      <c r="DT266" s="87" t="str">
        <f t="shared" si="505"/>
        <v>WD</v>
      </c>
      <c r="DU266" s="87" t="str">
        <f t="shared" si="505"/>
        <v>WD</v>
      </c>
      <c r="DV266" s="87" t="str">
        <f t="shared" ca="1" si="505"/>
        <v xml:space="preserve"> </v>
      </c>
      <c r="DW266" s="87" t="str">
        <f t="shared" ca="1" si="505"/>
        <v xml:space="preserve"> </v>
      </c>
      <c r="DX266" s="87" t="str">
        <f t="shared" ca="1" si="505"/>
        <v xml:space="preserve"> </v>
      </c>
      <c r="DY266" s="87" t="str">
        <f t="shared" ca="1" si="505"/>
        <v xml:space="preserve"> </v>
      </c>
      <c r="DZ266" s="87" t="str">
        <f t="shared" ca="1" si="505"/>
        <v xml:space="preserve"> </v>
      </c>
    </row>
    <row r="267" spans="1:130" s="74" customFormat="1" ht="1.2" customHeight="1" x14ac:dyDescent="0.3">
      <c r="A267" s="96"/>
      <c r="B267" s="96"/>
      <c r="C267" s="96"/>
      <c r="D267" s="97"/>
      <c r="E267" s="97"/>
      <c r="F267" s="97"/>
      <c r="G267" s="98" t="str">
        <f ca="1">IF(AND(G266 = 100%, G268 = 100%), "100%", " ")</f>
        <v xml:space="preserve"> </v>
      </c>
      <c r="H267" s="82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  <c r="BX267" s="87"/>
      <c r="BY267" s="87"/>
      <c r="BZ267" s="87"/>
      <c r="CA267" s="87"/>
      <c r="CB267" s="87"/>
      <c r="CC267" s="87"/>
      <c r="CD267" s="87"/>
      <c r="CE267" s="87"/>
      <c r="CF267" s="87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87"/>
      <c r="CZ267" s="87"/>
      <c r="DA267" s="87"/>
      <c r="DB267" s="87"/>
      <c r="DC267" s="87"/>
      <c r="DD267" s="87"/>
      <c r="DE267" s="87"/>
      <c r="DF267" s="87"/>
      <c r="DG267" s="87"/>
      <c r="DH267" s="87"/>
      <c r="DI267" s="87"/>
      <c r="DJ267" s="87"/>
      <c r="DK267" s="87"/>
      <c r="DL267" s="87"/>
      <c r="DM267" s="87"/>
      <c r="DN267" s="87"/>
      <c r="DO267" s="87"/>
      <c r="DP267" s="87"/>
      <c r="DQ267" s="87"/>
      <c r="DR267" s="87"/>
      <c r="DS267" s="87"/>
      <c r="DT267" s="87"/>
      <c r="DU267" s="87"/>
      <c r="DV267" s="87"/>
      <c r="DW267" s="87"/>
      <c r="DX267" s="87"/>
      <c r="DY267" s="87"/>
      <c r="DZ267" s="87"/>
    </row>
    <row r="268" spans="1:130" x14ac:dyDescent="0.3">
      <c r="A268" s="96" t="str">
        <f ca="1">IF(OFFSET(Actions!B1,130,0)  = "","", OFFSET(Actions!B1,130,0) )</f>
        <v/>
      </c>
      <c r="B268" s="96" t="str">
        <f ca="1">IF(OFFSET(Actions!H$1,130,0) = "","", OFFSET(Actions!H$1,130,0))</f>
        <v/>
      </c>
      <c r="C268" s="96" t="str">
        <f ca="1">IF(OFFSET(Actions!C1,130,0)  = "","", OFFSET(Actions!C1,130,0) )</f>
        <v/>
      </c>
      <c r="D268" s="97" t="str">
        <f ca="1">IF(OFFSET(Actions!I$1,130,0) = 0/1/1900,"",IFERROR(DATEVALUE(MID(OFFSET(Actions!I$1,130,0), 5,8 )), OFFSET(Actions!I$1,130,0)))</f>
        <v/>
      </c>
      <c r="E268" s="97" t="str">
        <f ca="1">IF(OFFSET(Actions!J$1,130,0) = 0/1/1900,"",IFERROR(DATEVALUE(MID(OFFSET(Actions!J$1,130,0), 5,8 )), OFFSET(Actions!J$1,130,0)))</f>
        <v/>
      </c>
      <c r="F268" s="97" t="str">
        <f ca="1">IF(OFFSET(Actions!K$1,130,0) = 0/1/1900,"",IFERROR(DATEVALUE(MID(OFFSET(Actions!K$1,130,0), 5,8 )), OFFSET(Actions!K$1,130,0)))</f>
        <v/>
      </c>
      <c r="G268" s="98" t="str">
        <f ca="1">IF(OFFSET(Actions!G1,130,0)  = "","", OFFSET(Actions!G1,130,0) )</f>
        <v/>
      </c>
      <c r="H268" s="82" t="str">
        <f ca="1">IF(OFFSET(Actions!E1,130,0)  = "","", OFFSET(Actions!E1,130,0) )</f>
        <v/>
      </c>
      <c r="I268" s="87" t="str">
        <f t="shared" ref="I268:AN268" ca="1" si="506">IF($C$2=TRUE,IF($F$268="",IF(AND(OR($D$268&lt;=I$8,$D$268&lt;J$8),$E$268&gt;=I$8),$H$268,IF(OR(WEEKDAY(I$8)=1,WEEKDAY(I$8)=7),"WD"," ")),IF(AND(OR($D$268&lt;=I$8,$D$268&lt;J$8),$F$268&gt;=I$8),"C",IF(OR(WEEKDAY(I$8)=1,WEEKDAY(I$8)=7),"WD"," "))),IF(OR(WEEKDAY(I$8)=1,WEEKDAY(I$8)=7),"WD",IF($F$268="",IF(AND(OR($D$268&lt;=I$8,$D$268&lt;J$8),$E$268&gt;=I$8),$H$268," "),IF(AND(OR($D$268&lt;=I$8,$D$268&lt;J$8),$F$268&gt;=I$8),"C"," "))))</f>
        <v xml:space="preserve"> </v>
      </c>
      <c r="J268" s="87" t="str">
        <f t="shared" ca="1" si="506"/>
        <v xml:space="preserve"> </v>
      </c>
      <c r="K268" s="87" t="str">
        <f t="shared" ca="1" si="506"/>
        <v xml:space="preserve"> </v>
      </c>
      <c r="L268" s="87" t="str">
        <f t="shared" si="506"/>
        <v>WD</v>
      </c>
      <c r="M268" s="87" t="str">
        <f t="shared" si="506"/>
        <v>WD</v>
      </c>
      <c r="N268" s="87" t="str">
        <f t="shared" ca="1" si="506"/>
        <v xml:space="preserve"> </v>
      </c>
      <c r="O268" s="87" t="str">
        <f t="shared" ca="1" si="506"/>
        <v xml:space="preserve"> </v>
      </c>
      <c r="P268" s="87" t="str">
        <f t="shared" ca="1" si="506"/>
        <v xml:space="preserve"> </v>
      </c>
      <c r="Q268" s="87" t="str">
        <f t="shared" ca="1" si="506"/>
        <v xml:space="preserve"> </v>
      </c>
      <c r="R268" s="87" t="str">
        <f t="shared" ca="1" si="506"/>
        <v xml:space="preserve"> </v>
      </c>
      <c r="S268" s="87" t="str">
        <f t="shared" si="506"/>
        <v>WD</v>
      </c>
      <c r="T268" s="87" t="str">
        <f t="shared" si="506"/>
        <v>WD</v>
      </c>
      <c r="U268" s="87" t="str">
        <f t="shared" ca="1" si="506"/>
        <v xml:space="preserve"> </v>
      </c>
      <c r="V268" s="87" t="str">
        <f t="shared" ca="1" si="506"/>
        <v xml:space="preserve"> </v>
      </c>
      <c r="W268" s="87" t="str">
        <f t="shared" ca="1" si="506"/>
        <v xml:space="preserve"> </v>
      </c>
      <c r="X268" s="87" t="str">
        <f t="shared" ca="1" si="506"/>
        <v xml:space="preserve"> </v>
      </c>
      <c r="Y268" s="87" t="str">
        <f t="shared" ca="1" si="506"/>
        <v xml:space="preserve"> </v>
      </c>
      <c r="Z268" s="87" t="str">
        <f t="shared" si="506"/>
        <v>WD</v>
      </c>
      <c r="AA268" s="87" t="str">
        <f t="shared" si="506"/>
        <v>WD</v>
      </c>
      <c r="AB268" s="87" t="str">
        <f t="shared" ca="1" si="506"/>
        <v xml:space="preserve"> </v>
      </c>
      <c r="AC268" s="87" t="str">
        <f t="shared" ca="1" si="506"/>
        <v xml:space="preserve"> </v>
      </c>
      <c r="AD268" s="87" t="str">
        <f t="shared" ca="1" si="506"/>
        <v xml:space="preserve"> </v>
      </c>
      <c r="AE268" s="87" t="str">
        <f t="shared" ca="1" si="506"/>
        <v xml:space="preserve"> </v>
      </c>
      <c r="AF268" s="87" t="str">
        <f t="shared" ca="1" si="506"/>
        <v xml:space="preserve"> </v>
      </c>
      <c r="AG268" s="87" t="str">
        <f t="shared" si="506"/>
        <v>WD</v>
      </c>
      <c r="AH268" s="87" t="str">
        <f t="shared" si="506"/>
        <v>WD</v>
      </c>
      <c r="AI268" s="87" t="str">
        <f t="shared" ca="1" si="506"/>
        <v xml:space="preserve"> </v>
      </c>
      <c r="AJ268" s="87" t="str">
        <f t="shared" ca="1" si="506"/>
        <v xml:space="preserve"> </v>
      </c>
      <c r="AK268" s="87" t="str">
        <f t="shared" ca="1" si="506"/>
        <v xml:space="preserve"> </v>
      </c>
      <c r="AL268" s="87" t="str">
        <f t="shared" ca="1" si="506"/>
        <v xml:space="preserve"> </v>
      </c>
      <c r="AM268" s="87" t="str">
        <f t="shared" ca="1" si="506"/>
        <v xml:space="preserve"> </v>
      </c>
      <c r="AN268" s="87" t="str">
        <f t="shared" si="506"/>
        <v>WD</v>
      </c>
      <c r="AO268" s="87" t="str">
        <f t="shared" ref="AO268:BT268" si="507">IF($C$2=TRUE,IF($F$268="",IF(AND(OR($D$268&lt;=AO$8,$D$268&lt;AP$8),$E$268&gt;=AO$8),$H$268,IF(OR(WEEKDAY(AO$8)=1,WEEKDAY(AO$8)=7),"WD"," ")),IF(AND(OR($D$268&lt;=AO$8,$D$268&lt;AP$8),$F$268&gt;=AO$8),"C",IF(OR(WEEKDAY(AO$8)=1,WEEKDAY(AO$8)=7),"WD"," "))),IF(OR(WEEKDAY(AO$8)=1,WEEKDAY(AO$8)=7),"WD",IF($F$268="",IF(AND(OR($D$268&lt;=AO$8,$D$268&lt;AP$8),$E$268&gt;=AO$8),$H$268," "),IF(AND(OR($D$268&lt;=AO$8,$D$268&lt;AP$8),$F$268&gt;=AO$8),"C"," "))))</f>
        <v>WD</v>
      </c>
      <c r="AP268" s="87" t="str">
        <f t="shared" ca="1" si="507"/>
        <v xml:space="preserve"> </v>
      </c>
      <c r="AQ268" s="87" t="str">
        <f t="shared" ca="1" si="507"/>
        <v xml:space="preserve"> </v>
      </c>
      <c r="AR268" s="87" t="str">
        <f t="shared" ca="1" si="507"/>
        <v xml:space="preserve"> </v>
      </c>
      <c r="AS268" s="87" t="str">
        <f t="shared" ca="1" si="507"/>
        <v xml:space="preserve"> </v>
      </c>
      <c r="AT268" s="87" t="str">
        <f t="shared" ca="1" si="507"/>
        <v xml:space="preserve"> </v>
      </c>
      <c r="AU268" s="87" t="str">
        <f t="shared" si="507"/>
        <v>WD</v>
      </c>
      <c r="AV268" s="87" t="str">
        <f t="shared" si="507"/>
        <v>WD</v>
      </c>
      <c r="AW268" s="87" t="str">
        <f t="shared" ca="1" si="507"/>
        <v xml:space="preserve"> </v>
      </c>
      <c r="AX268" s="87" t="str">
        <f t="shared" ca="1" si="507"/>
        <v xml:space="preserve"> </v>
      </c>
      <c r="AY268" s="87" t="str">
        <f t="shared" ca="1" si="507"/>
        <v xml:space="preserve"> </v>
      </c>
      <c r="AZ268" s="87" t="str">
        <f t="shared" ca="1" si="507"/>
        <v xml:space="preserve"> </v>
      </c>
      <c r="BA268" s="87" t="str">
        <f t="shared" ca="1" si="507"/>
        <v xml:space="preserve"> </v>
      </c>
      <c r="BB268" s="87" t="str">
        <f t="shared" si="507"/>
        <v>WD</v>
      </c>
      <c r="BC268" s="87" t="str">
        <f t="shared" si="507"/>
        <v>WD</v>
      </c>
      <c r="BD268" s="87" t="str">
        <f t="shared" ca="1" si="507"/>
        <v xml:space="preserve"> </v>
      </c>
      <c r="BE268" s="87" t="str">
        <f t="shared" ca="1" si="507"/>
        <v xml:space="preserve"> </v>
      </c>
      <c r="BF268" s="87" t="str">
        <f t="shared" ca="1" si="507"/>
        <v xml:space="preserve"> </v>
      </c>
      <c r="BG268" s="87" t="str">
        <f t="shared" ca="1" si="507"/>
        <v xml:space="preserve"> </v>
      </c>
      <c r="BH268" s="87" t="str">
        <f t="shared" ca="1" si="507"/>
        <v xml:space="preserve"> </v>
      </c>
      <c r="BI268" s="87" t="str">
        <f t="shared" si="507"/>
        <v>WD</v>
      </c>
      <c r="BJ268" s="87" t="str">
        <f t="shared" si="507"/>
        <v>WD</v>
      </c>
      <c r="BK268" s="87" t="str">
        <f t="shared" ca="1" si="507"/>
        <v xml:space="preserve"> </v>
      </c>
      <c r="BL268" s="87" t="str">
        <f t="shared" ca="1" si="507"/>
        <v xml:space="preserve"> </v>
      </c>
      <c r="BM268" s="87" t="str">
        <f t="shared" ca="1" si="507"/>
        <v xml:space="preserve"> </v>
      </c>
      <c r="BN268" s="87" t="str">
        <f t="shared" ca="1" si="507"/>
        <v xml:space="preserve"> </v>
      </c>
      <c r="BO268" s="87" t="str">
        <f t="shared" ca="1" si="507"/>
        <v xml:space="preserve"> </v>
      </c>
      <c r="BP268" s="87" t="str">
        <f t="shared" si="507"/>
        <v>WD</v>
      </c>
      <c r="BQ268" s="87" t="str">
        <f t="shared" si="507"/>
        <v>WD</v>
      </c>
      <c r="BR268" s="87" t="str">
        <f t="shared" ca="1" si="507"/>
        <v xml:space="preserve"> </v>
      </c>
      <c r="BS268" s="87" t="str">
        <f t="shared" ca="1" si="507"/>
        <v xml:space="preserve"> </v>
      </c>
      <c r="BT268" s="87" t="str">
        <f t="shared" ca="1" si="507"/>
        <v xml:space="preserve"> </v>
      </c>
      <c r="BU268" s="87" t="str">
        <f t="shared" ref="BU268:CZ268" ca="1" si="508">IF($C$2=TRUE,IF($F$268="",IF(AND(OR($D$268&lt;=BU$8,$D$268&lt;BV$8),$E$268&gt;=BU$8),$H$268,IF(OR(WEEKDAY(BU$8)=1,WEEKDAY(BU$8)=7),"WD"," ")),IF(AND(OR($D$268&lt;=BU$8,$D$268&lt;BV$8),$F$268&gt;=BU$8),"C",IF(OR(WEEKDAY(BU$8)=1,WEEKDAY(BU$8)=7),"WD"," "))),IF(OR(WEEKDAY(BU$8)=1,WEEKDAY(BU$8)=7),"WD",IF($F$268="",IF(AND(OR($D$268&lt;=BU$8,$D$268&lt;BV$8),$E$268&gt;=BU$8),$H$268," "),IF(AND(OR($D$268&lt;=BU$8,$D$268&lt;BV$8),$F$268&gt;=BU$8),"C"," "))))</f>
        <v xml:space="preserve"> </v>
      </c>
      <c r="BV268" s="87" t="str">
        <f t="shared" ca="1" si="508"/>
        <v xml:space="preserve"> </v>
      </c>
      <c r="BW268" s="87" t="str">
        <f t="shared" si="508"/>
        <v>WD</v>
      </c>
      <c r="BX268" s="87" t="str">
        <f t="shared" si="508"/>
        <v>WD</v>
      </c>
      <c r="BY268" s="87" t="str">
        <f t="shared" ca="1" si="508"/>
        <v xml:space="preserve"> </v>
      </c>
      <c r="BZ268" s="87" t="str">
        <f t="shared" ca="1" si="508"/>
        <v xml:space="preserve"> </v>
      </c>
      <c r="CA268" s="87" t="str">
        <f t="shared" ca="1" si="508"/>
        <v xml:space="preserve"> </v>
      </c>
      <c r="CB268" s="87" t="str">
        <f t="shared" ca="1" si="508"/>
        <v xml:space="preserve"> </v>
      </c>
      <c r="CC268" s="87" t="str">
        <f t="shared" ca="1" si="508"/>
        <v xml:space="preserve"> </v>
      </c>
      <c r="CD268" s="87" t="str">
        <f t="shared" si="508"/>
        <v>WD</v>
      </c>
      <c r="CE268" s="87" t="str">
        <f t="shared" si="508"/>
        <v>WD</v>
      </c>
      <c r="CF268" s="87" t="str">
        <f t="shared" ca="1" si="508"/>
        <v xml:space="preserve"> </v>
      </c>
      <c r="CG268" s="87" t="str">
        <f t="shared" ca="1" si="508"/>
        <v xml:space="preserve"> </v>
      </c>
      <c r="CH268" s="87" t="str">
        <f t="shared" ca="1" si="508"/>
        <v xml:space="preserve"> </v>
      </c>
      <c r="CI268" s="87" t="str">
        <f t="shared" ca="1" si="508"/>
        <v xml:space="preserve"> </v>
      </c>
      <c r="CJ268" s="87" t="str">
        <f t="shared" ca="1" si="508"/>
        <v xml:space="preserve"> </v>
      </c>
      <c r="CK268" s="87" t="str">
        <f t="shared" si="508"/>
        <v>WD</v>
      </c>
      <c r="CL268" s="87" t="str">
        <f t="shared" si="508"/>
        <v>WD</v>
      </c>
      <c r="CM268" s="87" t="str">
        <f t="shared" ca="1" si="508"/>
        <v xml:space="preserve"> </v>
      </c>
      <c r="CN268" s="87" t="str">
        <f t="shared" ca="1" si="508"/>
        <v xml:space="preserve"> </v>
      </c>
      <c r="CO268" s="87" t="str">
        <f t="shared" ca="1" si="508"/>
        <v xml:space="preserve"> </v>
      </c>
      <c r="CP268" s="87" t="str">
        <f t="shared" ca="1" si="508"/>
        <v xml:space="preserve"> </v>
      </c>
      <c r="CQ268" s="87" t="str">
        <f t="shared" ca="1" si="508"/>
        <v xml:space="preserve"> </v>
      </c>
      <c r="CR268" s="87" t="str">
        <f t="shared" si="508"/>
        <v>WD</v>
      </c>
      <c r="CS268" s="87" t="str">
        <f t="shared" si="508"/>
        <v>WD</v>
      </c>
      <c r="CT268" s="87" t="str">
        <f t="shared" ca="1" si="508"/>
        <v xml:space="preserve"> </v>
      </c>
      <c r="CU268" s="87" t="str">
        <f t="shared" ca="1" si="508"/>
        <v xml:space="preserve"> </v>
      </c>
      <c r="CV268" s="87" t="str">
        <f t="shared" ca="1" si="508"/>
        <v xml:space="preserve"> </v>
      </c>
      <c r="CW268" s="87" t="str">
        <f t="shared" ca="1" si="508"/>
        <v xml:space="preserve"> </v>
      </c>
      <c r="CX268" s="87" t="str">
        <f t="shared" ca="1" si="508"/>
        <v xml:space="preserve"> </v>
      </c>
      <c r="CY268" s="87" t="str">
        <f t="shared" si="508"/>
        <v>WD</v>
      </c>
      <c r="CZ268" s="87" t="str">
        <f t="shared" si="508"/>
        <v>WD</v>
      </c>
      <c r="DA268" s="87" t="str">
        <f t="shared" ref="DA268:DZ268" ca="1" si="509">IF($C$2=TRUE,IF($F$268="",IF(AND(OR($D$268&lt;=DA$8,$D$268&lt;DB$8),$E$268&gt;=DA$8),$H$268,IF(OR(WEEKDAY(DA$8)=1,WEEKDAY(DA$8)=7),"WD"," ")),IF(AND(OR($D$268&lt;=DA$8,$D$268&lt;DB$8),$F$268&gt;=DA$8),"C",IF(OR(WEEKDAY(DA$8)=1,WEEKDAY(DA$8)=7),"WD"," "))),IF(OR(WEEKDAY(DA$8)=1,WEEKDAY(DA$8)=7),"WD",IF($F$268="",IF(AND(OR($D$268&lt;=DA$8,$D$268&lt;DB$8),$E$268&gt;=DA$8),$H$268," "),IF(AND(OR($D$268&lt;=DA$8,$D$268&lt;DB$8),$F$268&gt;=DA$8),"C"," "))))</f>
        <v xml:space="preserve"> </v>
      </c>
      <c r="DB268" s="87" t="str">
        <f t="shared" ca="1" si="509"/>
        <v xml:space="preserve"> </v>
      </c>
      <c r="DC268" s="87" t="str">
        <f t="shared" ca="1" si="509"/>
        <v xml:space="preserve"> </v>
      </c>
      <c r="DD268" s="87" t="str">
        <f t="shared" ca="1" si="509"/>
        <v xml:space="preserve"> </v>
      </c>
      <c r="DE268" s="87" t="str">
        <f t="shared" ca="1" si="509"/>
        <v xml:space="preserve"> </v>
      </c>
      <c r="DF268" s="87" t="str">
        <f t="shared" si="509"/>
        <v>WD</v>
      </c>
      <c r="DG268" s="87" t="str">
        <f t="shared" si="509"/>
        <v>WD</v>
      </c>
      <c r="DH268" s="87" t="str">
        <f t="shared" ca="1" si="509"/>
        <v xml:space="preserve"> </v>
      </c>
      <c r="DI268" s="87" t="str">
        <f t="shared" ca="1" si="509"/>
        <v xml:space="preserve"> </v>
      </c>
      <c r="DJ268" s="87" t="str">
        <f t="shared" ca="1" si="509"/>
        <v xml:space="preserve"> </v>
      </c>
      <c r="DK268" s="87" t="str">
        <f t="shared" ca="1" si="509"/>
        <v xml:space="preserve"> </v>
      </c>
      <c r="DL268" s="87" t="str">
        <f t="shared" ca="1" si="509"/>
        <v xml:space="preserve"> </v>
      </c>
      <c r="DM268" s="87" t="str">
        <f t="shared" si="509"/>
        <v>WD</v>
      </c>
      <c r="DN268" s="87" t="str">
        <f t="shared" si="509"/>
        <v>WD</v>
      </c>
      <c r="DO268" s="87" t="str">
        <f t="shared" ca="1" si="509"/>
        <v xml:space="preserve"> </v>
      </c>
      <c r="DP268" s="87" t="str">
        <f t="shared" ca="1" si="509"/>
        <v xml:space="preserve"> </v>
      </c>
      <c r="DQ268" s="87" t="str">
        <f t="shared" ca="1" si="509"/>
        <v xml:space="preserve"> </v>
      </c>
      <c r="DR268" s="87" t="str">
        <f t="shared" ca="1" si="509"/>
        <v xml:space="preserve"> </v>
      </c>
      <c r="DS268" s="87" t="str">
        <f t="shared" ca="1" si="509"/>
        <v xml:space="preserve"> </v>
      </c>
      <c r="DT268" s="87" t="str">
        <f t="shared" si="509"/>
        <v>WD</v>
      </c>
      <c r="DU268" s="87" t="str">
        <f t="shared" si="509"/>
        <v>WD</v>
      </c>
      <c r="DV268" s="87" t="str">
        <f t="shared" ca="1" si="509"/>
        <v xml:space="preserve"> </v>
      </c>
      <c r="DW268" s="87" t="str">
        <f t="shared" ca="1" si="509"/>
        <v xml:space="preserve"> </v>
      </c>
      <c r="DX268" s="87" t="str">
        <f t="shared" ca="1" si="509"/>
        <v xml:space="preserve"> </v>
      </c>
      <c r="DY268" s="87" t="str">
        <f t="shared" ca="1" si="509"/>
        <v xml:space="preserve"> </v>
      </c>
      <c r="DZ268" s="87" t="str">
        <f t="shared" ca="1" si="509"/>
        <v xml:space="preserve"> </v>
      </c>
    </row>
    <row r="269" spans="1:130" s="74" customFormat="1" ht="1.2" customHeight="1" x14ac:dyDescent="0.3">
      <c r="A269" s="96"/>
      <c r="B269" s="96"/>
      <c r="C269" s="96"/>
      <c r="D269" s="97"/>
      <c r="E269" s="97"/>
      <c r="F269" s="97"/>
      <c r="G269" s="98" t="str">
        <f ca="1">IF(AND(G268 = 100%, G270 = 100%), "100%", " ")</f>
        <v xml:space="preserve"> </v>
      </c>
      <c r="H269" s="82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  <c r="BX269" s="87"/>
      <c r="BY269" s="87"/>
      <c r="BZ269" s="87"/>
      <c r="CA269" s="87"/>
      <c r="CB269" s="87"/>
      <c r="CC269" s="87"/>
      <c r="CD269" s="87"/>
      <c r="CE269" s="87"/>
      <c r="CF269" s="87"/>
      <c r="CG269" s="87"/>
      <c r="CH269" s="87"/>
      <c r="CI269" s="87"/>
      <c r="CJ269" s="87"/>
      <c r="CK269" s="87"/>
      <c r="CL269" s="87"/>
      <c r="CM269" s="87"/>
      <c r="CN269" s="87"/>
      <c r="CO269" s="87"/>
      <c r="CP269" s="87"/>
      <c r="CQ269" s="87"/>
      <c r="CR269" s="87"/>
      <c r="CS269" s="87"/>
      <c r="CT269" s="87"/>
      <c r="CU269" s="87"/>
      <c r="CV269" s="87"/>
      <c r="CW269" s="87"/>
      <c r="CX269" s="87"/>
      <c r="CY269" s="87"/>
      <c r="CZ269" s="87"/>
      <c r="DA269" s="87"/>
      <c r="DB269" s="87"/>
      <c r="DC269" s="87"/>
      <c r="DD269" s="87"/>
      <c r="DE269" s="87"/>
      <c r="DF269" s="87"/>
      <c r="DG269" s="87"/>
      <c r="DH269" s="87"/>
      <c r="DI269" s="87"/>
      <c r="DJ269" s="87"/>
      <c r="DK269" s="87"/>
      <c r="DL269" s="87"/>
      <c r="DM269" s="87"/>
      <c r="DN269" s="87"/>
      <c r="DO269" s="87"/>
      <c r="DP269" s="87"/>
      <c r="DQ269" s="87"/>
      <c r="DR269" s="87"/>
      <c r="DS269" s="87"/>
      <c r="DT269" s="87"/>
      <c r="DU269" s="87"/>
      <c r="DV269" s="87"/>
      <c r="DW269" s="87"/>
      <c r="DX269" s="87"/>
      <c r="DY269" s="87"/>
      <c r="DZ269" s="87"/>
    </row>
    <row r="270" spans="1:130" x14ac:dyDescent="0.3">
      <c r="A270" s="96" t="str">
        <f ca="1">IF(OFFSET(Actions!B1,131,0)  = "","", OFFSET(Actions!B1,131,0) )</f>
        <v/>
      </c>
      <c r="B270" s="96" t="str">
        <f ca="1">IF(OFFSET(Actions!H$1,131,0) = "","", OFFSET(Actions!H$1,131,0))</f>
        <v/>
      </c>
      <c r="C270" s="96" t="str">
        <f ca="1">IF(OFFSET(Actions!C1,131,0)  = "","", OFFSET(Actions!C1,131,0) )</f>
        <v/>
      </c>
      <c r="D270" s="97" t="str">
        <f ca="1">IF(OFFSET(Actions!I$1,131,0) = 0/1/1900,"",IFERROR(DATEVALUE(MID(OFFSET(Actions!I$1,131,0), 5,8 )), OFFSET(Actions!I$1,131,0)))</f>
        <v/>
      </c>
      <c r="E270" s="97" t="str">
        <f ca="1">IF(OFFSET(Actions!J$1,131,0) = 0/1/1900,"",IFERROR(DATEVALUE(MID(OFFSET(Actions!J$1,131,0), 5,8 )), OFFSET(Actions!J$1,131,0)))</f>
        <v/>
      </c>
      <c r="F270" s="97" t="str">
        <f ca="1">IF(OFFSET(Actions!K$1,131,0) = 0/1/1900,"",IFERROR(DATEVALUE(MID(OFFSET(Actions!K$1,131,0), 5,8 )), OFFSET(Actions!K$1,131,0)))</f>
        <v/>
      </c>
      <c r="G270" s="98" t="str">
        <f ca="1">IF(OFFSET(Actions!G1,131,0)  = "","", OFFSET(Actions!G1,131,0) )</f>
        <v/>
      </c>
      <c r="H270" s="82" t="str">
        <f ca="1">IF(OFFSET(Actions!E1,131,0)  = "","", OFFSET(Actions!E1,131,0) )</f>
        <v/>
      </c>
      <c r="I270" s="87" t="str">
        <f t="shared" ref="I270:AN270" ca="1" si="510">IF($C$2=TRUE,IF($F$270="",IF(AND(OR($D$270&lt;=I$8,$D$270&lt;J$8),$E$270&gt;=I$8),$H$270,IF(OR(WEEKDAY(I$8)=1,WEEKDAY(I$8)=7),"WD"," ")),IF(AND(OR($D$270&lt;=I$8,$D$270&lt;J$8),$F$270&gt;=I$8),"C",IF(OR(WEEKDAY(I$8)=1,WEEKDAY(I$8)=7),"WD"," "))),IF(OR(WEEKDAY(I$8)=1,WEEKDAY(I$8)=7),"WD",IF($F$270="",IF(AND(OR($D$270&lt;=I$8,$D$270&lt;J$8),$E$270&gt;=I$8),$H$270," "),IF(AND(OR($D$270&lt;=I$8,$D$270&lt;J$8),$F$270&gt;=I$8),"C"," "))))</f>
        <v xml:space="preserve"> </v>
      </c>
      <c r="J270" s="87" t="str">
        <f t="shared" ca="1" si="510"/>
        <v xml:space="preserve"> </v>
      </c>
      <c r="K270" s="87" t="str">
        <f t="shared" ca="1" si="510"/>
        <v xml:space="preserve"> </v>
      </c>
      <c r="L270" s="87" t="str">
        <f t="shared" si="510"/>
        <v>WD</v>
      </c>
      <c r="M270" s="87" t="str">
        <f t="shared" si="510"/>
        <v>WD</v>
      </c>
      <c r="N270" s="87" t="str">
        <f t="shared" ca="1" si="510"/>
        <v xml:space="preserve"> </v>
      </c>
      <c r="O270" s="87" t="str">
        <f t="shared" ca="1" si="510"/>
        <v xml:space="preserve"> </v>
      </c>
      <c r="P270" s="87" t="str">
        <f t="shared" ca="1" si="510"/>
        <v xml:space="preserve"> </v>
      </c>
      <c r="Q270" s="87" t="str">
        <f t="shared" ca="1" si="510"/>
        <v xml:space="preserve"> </v>
      </c>
      <c r="R270" s="87" t="str">
        <f t="shared" ca="1" si="510"/>
        <v xml:space="preserve"> </v>
      </c>
      <c r="S270" s="87" t="str">
        <f t="shared" si="510"/>
        <v>WD</v>
      </c>
      <c r="T270" s="87" t="str">
        <f t="shared" si="510"/>
        <v>WD</v>
      </c>
      <c r="U270" s="87" t="str">
        <f t="shared" ca="1" si="510"/>
        <v xml:space="preserve"> </v>
      </c>
      <c r="V270" s="87" t="str">
        <f t="shared" ca="1" si="510"/>
        <v xml:space="preserve"> </v>
      </c>
      <c r="W270" s="87" t="str">
        <f t="shared" ca="1" si="510"/>
        <v xml:space="preserve"> </v>
      </c>
      <c r="X270" s="87" t="str">
        <f t="shared" ca="1" si="510"/>
        <v xml:space="preserve"> </v>
      </c>
      <c r="Y270" s="87" t="str">
        <f t="shared" ca="1" si="510"/>
        <v xml:space="preserve"> </v>
      </c>
      <c r="Z270" s="87" t="str">
        <f t="shared" si="510"/>
        <v>WD</v>
      </c>
      <c r="AA270" s="87" t="str">
        <f t="shared" si="510"/>
        <v>WD</v>
      </c>
      <c r="AB270" s="87" t="str">
        <f t="shared" ca="1" si="510"/>
        <v xml:space="preserve"> </v>
      </c>
      <c r="AC270" s="87" t="str">
        <f t="shared" ca="1" si="510"/>
        <v xml:space="preserve"> </v>
      </c>
      <c r="AD270" s="87" t="str">
        <f t="shared" ca="1" si="510"/>
        <v xml:space="preserve"> </v>
      </c>
      <c r="AE270" s="87" t="str">
        <f t="shared" ca="1" si="510"/>
        <v xml:space="preserve"> </v>
      </c>
      <c r="AF270" s="87" t="str">
        <f t="shared" ca="1" si="510"/>
        <v xml:space="preserve"> </v>
      </c>
      <c r="AG270" s="87" t="str">
        <f t="shared" si="510"/>
        <v>WD</v>
      </c>
      <c r="AH270" s="87" t="str">
        <f t="shared" si="510"/>
        <v>WD</v>
      </c>
      <c r="AI270" s="87" t="str">
        <f t="shared" ca="1" si="510"/>
        <v xml:space="preserve"> </v>
      </c>
      <c r="AJ270" s="87" t="str">
        <f t="shared" ca="1" si="510"/>
        <v xml:space="preserve"> </v>
      </c>
      <c r="AK270" s="87" t="str">
        <f t="shared" ca="1" si="510"/>
        <v xml:space="preserve"> </v>
      </c>
      <c r="AL270" s="87" t="str">
        <f t="shared" ca="1" si="510"/>
        <v xml:space="preserve"> </v>
      </c>
      <c r="AM270" s="87" t="str">
        <f t="shared" ca="1" si="510"/>
        <v xml:space="preserve"> </v>
      </c>
      <c r="AN270" s="87" t="str">
        <f t="shared" si="510"/>
        <v>WD</v>
      </c>
      <c r="AO270" s="87" t="str">
        <f t="shared" ref="AO270:BT270" si="511">IF($C$2=TRUE,IF($F$270="",IF(AND(OR($D$270&lt;=AO$8,$D$270&lt;AP$8),$E$270&gt;=AO$8),$H$270,IF(OR(WEEKDAY(AO$8)=1,WEEKDAY(AO$8)=7),"WD"," ")),IF(AND(OR($D$270&lt;=AO$8,$D$270&lt;AP$8),$F$270&gt;=AO$8),"C",IF(OR(WEEKDAY(AO$8)=1,WEEKDAY(AO$8)=7),"WD"," "))),IF(OR(WEEKDAY(AO$8)=1,WEEKDAY(AO$8)=7),"WD",IF($F$270="",IF(AND(OR($D$270&lt;=AO$8,$D$270&lt;AP$8),$E$270&gt;=AO$8),$H$270," "),IF(AND(OR($D$270&lt;=AO$8,$D$270&lt;AP$8),$F$270&gt;=AO$8),"C"," "))))</f>
        <v>WD</v>
      </c>
      <c r="AP270" s="87" t="str">
        <f t="shared" ca="1" si="511"/>
        <v xml:space="preserve"> </v>
      </c>
      <c r="AQ270" s="87" t="str">
        <f t="shared" ca="1" si="511"/>
        <v xml:space="preserve"> </v>
      </c>
      <c r="AR270" s="87" t="str">
        <f t="shared" ca="1" si="511"/>
        <v xml:space="preserve"> </v>
      </c>
      <c r="AS270" s="87" t="str">
        <f t="shared" ca="1" si="511"/>
        <v xml:space="preserve"> </v>
      </c>
      <c r="AT270" s="87" t="str">
        <f t="shared" ca="1" si="511"/>
        <v xml:space="preserve"> </v>
      </c>
      <c r="AU270" s="87" t="str">
        <f t="shared" si="511"/>
        <v>WD</v>
      </c>
      <c r="AV270" s="87" t="str">
        <f t="shared" si="511"/>
        <v>WD</v>
      </c>
      <c r="AW270" s="87" t="str">
        <f t="shared" ca="1" si="511"/>
        <v xml:space="preserve"> </v>
      </c>
      <c r="AX270" s="87" t="str">
        <f t="shared" ca="1" si="511"/>
        <v xml:space="preserve"> </v>
      </c>
      <c r="AY270" s="87" t="str">
        <f t="shared" ca="1" si="511"/>
        <v xml:space="preserve"> </v>
      </c>
      <c r="AZ270" s="87" t="str">
        <f t="shared" ca="1" si="511"/>
        <v xml:space="preserve"> </v>
      </c>
      <c r="BA270" s="87" t="str">
        <f t="shared" ca="1" si="511"/>
        <v xml:space="preserve"> </v>
      </c>
      <c r="BB270" s="87" t="str">
        <f t="shared" si="511"/>
        <v>WD</v>
      </c>
      <c r="BC270" s="87" t="str">
        <f t="shared" si="511"/>
        <v>WD</v>
      </c>
      <c r="BD270" s="87" t="str">
        <f t="shared" ca="1" si="511"/>
        <v xml:space="preserve"> </v>
      </c>
      <c r="BE270" s="87" t="str">
        <f t="shared" ca="1" si="511"/>
        <v xml:space="preserve"> </v>
      </c>
      <c r="BF270" s="87" t="str">
        <f t="shared" ca="1" si="511"/>
        <v xml:space="preserve"> </v>
      </c>
      <c r="BG270" s="87" t="str">
        <f t="shared" ca="1" si="511"/>
        <v xml:space="preserve"> </v>
      </c>
      <c r="BH270" s="87" t="str">
        <f t="shared" ca="1" si="511"/>
        <v xml:space="preserve"> </v>
      </c>
      <c r="BI270" s="87" t="str">
        <f t="shared" si="511"/>
        <v>WD</v>
      </c>
      <c r="BJ270" s="87" t="str">
        <f t="shared" si="511"/>
        <v>WD</v>
      </c>
      <c r="BK270" s="87" t="str">
        <f t="shared" ca="1" si="511"/>
        <v xml:space="preserve"> </v>
      </c>
      <c r="BL270" s="87" t="str">
        <f t="shared" ca="1" si="511"/>
        <v xml:space="preserve"> </v>
      </c>
      <c r="BM270" s="87" t="str">
        <f t="shared" ca="1" si="511"/>
        <v xml:space="preserve"> </v>
      </c>
      <c r="BN270" s="87" t="str">
        <f t="shared" ca="1" si="511"/>
        <v xml:space="preserve"> </v>
      </c>
      <c r="BO270" s="87" t="str">
        <f t="shared" ca="1" si="511"/>
        <v xml:space="preserve"> </v>
      </c>
      <c r="BP270" s="87" t="str">
        <f t="shared" si="511"/>
        <v>WD</v>
      </c>
      <c r="BQ270" s="87" t="str">
        <f t="shared" si="511"/>
        <v>WD</v>
      </c>
      <c r="BR270" s="87" t="str">
        <f t="shared" ca="1" si="511"/>
        <v xml:space="preserve"> </v>
      </c>
      <c r="BS270" s="87" t="str">
        <f t="shared" ca="1" si="511"/>
        <v xml:space="preserve"> </v>
      </c>
      <c r="BT270" s="87" t="str">
        <f t="shared" ca="1" si="511"/>
        <v xml:space="preserve"> </v>
      </c>
      <c r="BU270" s="87" t="str">
        <f t="shared" ref="BU270:CZ270" ca="1" si="512">IF($C$2=TRUE,IF($F$270="",IF(AND(OR($D$270&lt;=BU$8,$D$270&lt;BV$8),$E$270&gt;=BU$8),$H$270,IF(OR(WEEKDAY(BU$8)=1,WEEKDAY(BU$8)=7),"WD"," ")),IF(AND(OR($D$270&lt;=BU$8,$D$270&lt;BV$8),$F$270&gt;=BU$8),"C",IF(OR(WEEKDAY(BU$8)=1,WEEKDAY(BU$8)=7),"WD"," "))),IF(OR(WEEKDAY(BU$8)=1,WEEKDAY(BU$8)=7),"WD",IF($F$270="",IF(AND(OR($D$270&lt;=BU$8,$D$270&lt;BV$8),$E$270&gt;=BU$8),$H$270," "),IF(AND(OR($D$270&lt;=BU$8,$D$270&lt;BV$8),$F$270&gt;=BU$8),"C"," "))))</f>
        <v xml:space="preserve"> </v>
      </c>
      <c r="BV270" s="87" t="str">
        <f t="shared" ca="1" si="512"/>
        <v xml:space="preserve"> </v>
      </c>
      <c r="BW270" s="87" t="str">
        <f t="shared" si="512"/>
        <v>WD</v>
      </c>
      <c r="BX270" s="87" t="str">
        <f t="shared" si="512"/>
        <v>WD</v>
      </c>
      <c r="BY270" s="87" t="str">
        <f t="shared" ca="1" si="512"/>
        <v xml:space="preserve"> </v>
      </c>
      <c r="BZ270" s="87" t="str">
        <f t="shared" ca="1" si="512"/>
        <v xml:space="preserve"> </v>
      </c>
      <c r="CA270" s="87" t="str">
        <f t="shared" ca="1" si="512"/>
        <v xml:space="preserve"> </v>
      </c>
      <c r="CB270" s="87" t="str">
        <f t="shared" ca="1" si="512"/>
        <v xml:space="preserve"> </v>
      </c>
      <c r="CC270" s="87" t="str">
        <f t="shared" ca="1" si="512"/>
        <v xml:space="preserve"> </v>
      </c>
      <c r="CD270" s="87" t="str">
        <f t="shared" si="512"/>
        <v>WD</v>
      </c>
      <c r="CE270" s="87" t="str">
        <f t="shared" si="512"/>
        <v>WD</v>
      </c>
      <c r="CF270" s="87" t="str">
        <f t="shared" ca="1" si="512"/>
        <v xml:space="preserve"> </v>
      </c>
      <c r="CG270" s="87" t="str">
        <f t="shared" ca="1" si="512"/>
        <v xml:space="preserve"> </v>
      </c>
      <c r="CH270" s="87" t="str">
        <f t="shared" ca="1" si="512"/>
        <v xml:space="preserve"> </v>
      </c>
      <c r="CI270" s="87" t="str">
        <f t="shared" ca="1" si="512"/>
        <v xml:space="preserve"> </v>
      </c>
      <c r="CJ270" s="87" t="str">
        <f t="shared" ca="1" si="512"/>
        <v xml:space="preserve"> </v>
      </c>
      <c r="CK270" s="87" t="str">
        <f t="shared" si="512"/>
        <v>WD</v>
      </c>
      <c r="CL270" s="87" t="str">
        <f t="shared" si="512"/>
        <v>WD</v>
      </c>
      <c r="CM270" s="87" t="str">
        <f t="shared" ca="1" si="512"/>
        <v xml:space="preserve"> </v>
      </c>
      <c r="CN270" s="87" t="str">
        <f t="shared" ca="1" si="512"/>
        <v xml:space="preserve"> </v>
      </c>
      <c r="CO270" s="87" t="str">
        <f t="shared" ca="1" si="512"/>
        <v xml:space="preserve"> </v>
      </c>
      <c r="CP270" s="87" t="str">
        <f t="shared" ca="1" si="512"/>
        <v xml:space="preserve"> </v>
      </c>
      <c r="CQ270" s="87" t="str">
        <f t="shared" ca="1" si="512"/>
        <v xml:space="preserve"> </v>
      </c>
      <c r="CR270" s="87" t="str">
        <f t="shared" si="512"/>
        <v>WD</v>
      </c>
      <c r="CS270" s="87" t="str">
        <f t="shared" si="512"/>
        <v>WD</v>
      </c>
      <c r="CT270" s="87" t="str">
        <f t="shared" ca="1" si="512"/>
        <v xml:space="preserve"> </v>
      </c>
      <c r="CU270" s="87" t="str">
        <f t="shared" ca="1" si="512"/>
        <v xml:space="preserve"> </v>
      </c>
      <c r="CV270" s="87" t="str">
        <f t="shared" ca="1" si="512"/>
        <v xml:space="preserve"> </v>
      </c>
      <c r="CW270" s="87" t="str">
        <f t="shared" ca="1" si="512"/>
        <v xml:space="preserve"> </v>
      </c>
      <c r="CX270" s="87" t="str">
        <f t="shared" ca="1" si="512"/>
        <v xml:space="preserve"> </v>
      </c>
      <c r="CY270" s="87" t="str">
        <f t="shared" si="512"/>
        <v>WD</v>
      </c>
      <c r="CZ270" s="87" t="str">
        <f t="shared" si="512"/>
        <v>WD</v>
      </c>
      <c r="DA270" s="87" t="str">
        <f t="shared" ref="DA270:DZ270" ca="1" si="513">IF($C$2=TRUE,IF($F$270="",IF(AND(OR($D$270&lt;=DA$8,$D$270&lt;DB$8),$E$270&gt;=DA$8),$H$270,IF(OR(WEEKDAY(DA$8)=1,WEEKDAY(DA$8)=7),"WD"," ")),IF(AND(OR($D$270&lt;=DA$8,$D$270&lt;DB$8),$F$270&gt;=DA$8),"C",IF(OR(WEEKDAY(DA$8)=1,WEEKDAY(DA$8)=7),"WD"," "))),IF(OR(WEEKDAY(DA$8)=1,WEEKDAY(DA$8)=7),"WD",IF($F$270="",IF(AND(OR($D$270&lt;=DA$8,$D$270&lt;DB$8),$E$270&gt;=DA$8),$H$270," "),IF(AND(OR($D$270&lt;=DA$8,$D$270&lt;DB$8),$F$270&gt;=DA$8),"C"," "))))</f>
        <v xml:space="preserve"> </v>
      </c>
      <c r="DB270" s="87" t="str">
        <f t="shared" ca="1" si="513"/>
        <v xml:space="preserve"> </v>
      </c>
      <c r="DC270" s="87" t="str">
        <f t="shared" ca="1" si="513"/>
        <v xml:space="preserve"> </v>
      </c>
      <c r="DD270" s="87" t="str">
        <f t="shared" ca="1" si="513"/>
        <v xml:space="preserve"> </v>
      </c>
      <c r="DE270" s="87" t="str">
        <f t="shared" ca="1" si="513"/>
        <v xml:space="preserve"> </v>
      </c>
      <c r="DF270" s="87" t="str">
        <f t="shared" si="513"/>
        <v>WD</v>
      </c>
      <c r="DG270" s="87" t="str">
        <f t="shared" si="513"/>
        <v>WD</v>
      </c>
      <c r="DH270" s="87" t="str">
        <f t="shared" ca="1" si="513"/>
        <v xml:space="preserve"> </v>
      </c>
      <c r="DI270" s="87" t="str">
        <f t="shared" ca="1" si="513"/>
        <v xml:space="preserve"> </v>
      </c>
      <c r="DJ270" s="87" t="str">
        <f t="shared" ca="1" si="513"/>
        <v xml:space="preserve"> </v>
      </c>
      <c r="DK270" s="87" t="str">
        <f t="shared" ca="1" si="513"/>
        <v xml:space="preserve"> </v>
      </c>
      <c r="DL270" s="87" t="str">
        <f t="shared" ca="1" si="513"/>
        <v xml:space="preserve"> </v>
      </c>
      <c r="DM270" s="87" t="str">
        <f t="shared" si="513"/>
        <v>WD</v>
      </c>
      <c r="DN270" s="87" t="str">
        <f t="shared" si="513"/>
        <v>WD</v>
      </c>
      <c r="DO270" s="87" t="str">
        <f t="shared" ca="1" si="513"/>
        <v xml:space="preserve"> </v>
      </c>
      <c r="DP270" s="87" t="str">
        <f t="shared" ca="1" si="513"/>
        <v xml:space="preserve"> </v>
      </c>
      <c r="DQ270" s="87" t="str">
        <f t="shared" ca="1" si="513"/>
        <v xml:space="preserve"> </v>
      </c>
      <c r="DR270" s="87" t="str">
        <f t="shared" ca="1" si="513"/>
        <v xml:space="preserve"> </v>
      </c>
      <c r="DS270" s="87" t="str">
        <f t="shared" ca="1" si="513"/>
        <v xml:space="preserve"> </v>
      </c>
      <c r="DT270" s="87" t="str">
        <f t="shared" si="513"/>
        <v>WD</v>
      </c>
      <c r="DU270" s="87" t="str">
        <f t="shared" si="513"/>
        <v>WD</v>
      </c>
      <c r="DV270" s="87" t="str">
        <f t="shared" ca="1" si="513"/>
        <v xml:space="preserve"> </v>
      </c>
      <c r="DW270" s="87" t="str">
        <f t="shared" ca="1" si="513"/>
        <v xml:space="preserve"> </v>
      </c>
      <c r="DX270" s="87" t="str">
        <f t="shared" ca="1" si="513"/>
        <v xml:space="preserve"> </v>
      </c>
      <c r="DY270" s="87" t="str">
        <f t="shared" ca="1" si="513"/>
        <v xml:space="preserve"> </v>
      </c>
      <c r="DZ270" s="87" t="str">
        <f t="shared" ca="1" si="513"/>
        <v xml:space="preserve"> </v>
      </c>
    </row>
    <row r="271" spans="1:130" s="74" customFormat="1" ht="1.2" customHeight="1" x14ac:dyDescent="0.3">
      <c r="A271" s="96"/>
      <c r="B271" s="96"/>
      <c r="C271" s="96"/>
      <c r="D271" s="97"/>
      <c r="E271" s="97"/>
      <c r="F271" s="97"/>
      <c r="G271" s="98" t="str">
        <f ca="1">IF(AND(G270 = 100%, G272 = 100%), "100%", " ")</f>
        <v xml:space="preserve"> </v>
      </c>
      <c r="H271" s="82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  <c r="DH271" s="87"/>
      <c r="DI271" s="87"/>
      <c r="DJ271" s="87"/>
      <c r="DK271" s="87"/>
      <c r="DL271" s="87"/>
      <c r="DM271" s="87"/>
      <c r="DN271" s="87"/>
      <c r="DO271" s="87"/>
      <c r="DP271" s="87"/>
      <c r="DQ271" s="87"/>
      <c r="DR271" s="87"/>
      <c r="DS271" s="87"/>
      <c r="DT271" s="87"/>
      <c r="DU271" s="87"/>
      <c r="DV271" s="87"/>
      <c r="DW271" s="87"/>
      <c r="DX271" s="87"/>
      <c r="DY271" s="87"/>
      <c r="DZ271" s="87"/>
    </row>
    <row r="272" spans="1:130" x14ac:dyDescent="0.3">
      <c r="A272" s="96" t="str">
        <f ca="1">IF(OFFSET(Actions!B1,132,0)  = "","", OFFSET(Actions!B1,132,0) )</f>
        <v/>
      </c>
      <c r="B272" s="96" t="str">
        <f ca="1">IF(OFFSET(Actions!H$1,132,0) = "","", OFFSET(Actions!H$1,132,0))</f>
        <v/>
      </c>
      <c r="C272" s="96" t="str">
        <f ca="1">IF(OFFSET(Actions!C1,132,0)  = "","", OFFSET(Actions!C1,132,0) )</f>
        <v/>
      </c>
      <c r="D272" s="97" t="str">
        <f ca="1">IF(OFFSET(Actions!I$1,132,0) = 0/1/1900,"",IFERROR(DATEVALUE(MID(OFFSET(Actions!I$1,132,0), 5,8 )), OFFSET(Actions!I$1,132,0)))</f>
        <v/>
      </c>
      <c r="E272" s="97" t="str">
        <f ca="1">IF(OFFSET(Actions!J$1,132,0) = 0/1/1900,"",IFERROR(DATEVALUE(MID(OFFSET(Actions!J$1,132,0), 5,8 )), OFFSET(Actions!J$1,132,0)))</f>
        <v/>
      </c>
      <c r="F272" s="97" t="str">
        <f ca="1">IF(OFFSET(Actions!K$1,132,0) = 0/1/1900,"",IFERROR(DATEVALUE(MID(OFFSET(Actions!K$1,132,0), 5,8 )), OFFSET(Actions!K$1,132,0)))</f>
        <v/>
      </c>
      <c r="G272" s="98" t="str">
        <f ca="1">IF(OFFSET(Actions!G1,132,0)  = "","", OFFSET(Actions!G1,132,0) )</f>
        <v/>
      </c>
      <c r="H272" s="82" t="str">
        <f ca="1">IF(OFFSET(Actions!E1,132,0)  = "","", OFFSET(Actions!E1,132,0) )</f>
        <v/>
      </c>
      <c r="I272" s="87" t="str">
        <f t="shared" ref="I272:AN272" ca="1" si="514">IF($C$2=TRUE,IF($F$272="",IF(AND(OR($D$272&lt;=I$8,$D$272&lt;J$8),$E$272&gt;=I$8),$H$272,IF(OR(WEEKDAY(I$8)=1,WEEKDAY(I$8)=7),"WD"," ")),IF(AND(OR($D$272&lt;=I$8,$D$272&lt;J$8),$F$272&gt;=I$8),"C",IF(OR(WEEKDAY(I$8)=1,WEEKDAY(I$8)=7),"WD"," "))),IF(OR(WEEKDAY(I$8)=1,WEEKDAY(I$8)=7),"WD",IF($F$272="",IF(AND(OR($D$272&lt;=I$8,$D$272&lt;J$8),$E$272&gt;=I$8),$H$272," "),IF(AND(OR($D$272&lt;=I$8,$D$272&lt;J$8),$F$272&gt;=I$8),"C"," "))))</f>
        <v xml:space="preserve"> </v>
      </c>
      <c r="J272" s="87" t="str">
        <f t="shared" ca="1" si="514"/>
        <v xml:space="preserve"> </v>
      </c>
      <c r="K272" s="87" t="str">
        <f t="shared" ca="1" si="514"/>
        <v xml:space="preserve"> </v>
      </c>
      <c r="L272" s="87" t="str">
        <f t="shared" si="514"/>
        <v>WD</v>
      </c>
      <c r="M272" s="87" t="str">
        <f t="shared" si="514"/>
        <v>WD</v>
      </c>
      <c r="N272" s="87" t="str">
        <f t="shared" ca="1" si="514"/>
        <v xml:space="preserve"> </v>
      </c>
      <c r="O272" s="87" t="str">
        <f t="shared" ca="1" si="514"/>
        <v xml:space="preserve"> </v>
      </c>
      <c r="P272" s="87" t="str">
        <f t="shared" ca="1" si="514"/>
        <v xml:space="preserve"> </v>
      </c>
      <c r="Q272" s="87" t="str">
        <f t="shared" ca="1" si="514"/>
        <v xml:space="preserve"> </v>
      </c>
      <c r="R272" s="87" t="str">
        <f t="shared" ca="1" si="514"/>
        <v xml:space="preserve"> </v>
      </c>
      <c r="S272" s="87" t="str">
        <f t="shared" si="514"/>
        <v>WD</v>
      </c>
      <c r="T272" s="87" t="str">
        <f t="shared" si="514"/>
        <v>WD</v>
      </c>
      <c r="U272" s="87" t="str">
        <f t="shared" ca="1" si="514"/>
        <v xml:space="preserve"> </v>
      </c>
      <c r="V272" s="87" t="str">
        <f t="shared" ca="1" si="514"/>
        <v xml:space="preserve"> </v>
      </c>
      <c r="W272" s="87" t="str">
        <f t="shared" ca="1" si="514"/>
        <v xml:space="preserve"> </v>
      </c>
      <c r="X272" s="87" t="str">
        <f t="shared" ca="1" si="514"/>
        <v xml:space="preserve"> </v>
      </c>
      <c r="Y272" s="87" t="str">
        <f t="shared" ca="1" si="514"/>
        <v xml:space="preserve"> </v>
      </c>
      <c r="Z272" s="87" t="str">
        <f t="shared" si="514"/>
        <v>WD</v>
      </c>
      <c r="AA272" s="87" t="str">
        <f t="shared" si="514"/>
        <v>WD</v>
      </c>
      <c r="AB272" s="87" t="str">
        <f t="shared" ca="1" si="514"/>
        <v xml:space="preserve"> </v>
      </c>
      <c r="AC272" s="87" t="str">
        <f t="shared" ca="1" si="514"/>
        <v xml:space="preserve"> </v>
      </c>
      <c r="AD272" s="87" t="str">
        <f t="shared" ca="1" si="514"/>
        <v xml:space="preserve"> </v>
      </c>
      <c r="AE272" s="87" t="str">
        <f t="shared" ca="1" si="514"/>
        <v xml:space="preserve"> </v>
      </c>
      <c r="AF272" s="87" t="str">
        <f t="shared" ca="1" si="514"/>
        <v xml:space="preserve"> </v>
      </c>
      <c r="AG272" s="87" t="str">
        <f t="shared" si="514"/>
        <v>WD</v>
      </c>
      <c r="AH272" s="87" t="str">
        <f t="shared" si="514"/>
        <v>WD</v>
      </c>
      <c r="AI272" s="87" t="str">
        <f t="shared" ca="1" si="514"/>
        <v xml:space="preserve"> </v>
      </c>
      <c r="AJ272" s="87" t="str">
        <f t="shared" ca="1" si="514"/>
        <v xml:space="preserve"> </v>
      </c>
      <c r="AK272" s="87" t="str">
        <f t="shared" ca="1" si="514"/>
        <v xml:space="preserve"> </v>
      </c>
      <c r="AL272" s="87" t="str">
        <f t="shared" ca="1" si="514"/>
        <v xml:space="preserve"> </v>
      </c>
      <c r="AM272" s="87" t="str">
        <f t="shared" ca="1" si="514"/>
        <v xml:space="preserve"> </v>
      </c>
      <c r="AN272" s="87" t="str">
        <f t="shared" si="514"/>
        <v>WD</v>
      </c>
      <c r="AO272" s="87" t="str">
        <f t="shared" ref="AO272:BT272" si="515">IF($C$2=TRUE,IF($F$272="",IF(AND(OR($D$272&lt;=AO$8,$D$272&lt;AP$8),$E$272&gt;=AO$8),$H$272,IF(OR(WEEKDAY(AO$8)=1,WEEKDAY(AO$8)=7),"WD"," ")),IF(AND(OR($D$272&lt;=AO$8,$D$272&lt;AP$8),$F$272&gt;=AO$8),"C",IF(OR(WEEKDAY(AO$8)=1,WEEKDAY(AO$8)=7),"WD"," "))),IF(OR(WEEKDAY(AO$8)=1,WEEKDAY(AO$8)=7),"WD",IF($F$272="",IF(AND(OR($D$272&lt;=AO$8,$D$272&lt;AP$8),$E$272&gt;=AO$8),$H$272," "),IF(AND(OR($D$272&lt;=AO$8,$D$272&lt;AP$8),$F$272&gt;=AO$8),"C"," "))))</f>
        <v>WD</v>
      </c>
      <c r="AP272" s="87" t="str">
        <f t="shared" ca="1" si="515"/>
        <v xml:space="preserve"> </v>
      </c>
      <c r="AQ272" s="87" t="str">
        <f t="shared" ca="1" si="515"/>
        <v xml:space="preserve"> </v>
      </c>
      <c r="AR272" s="87" t="str">
        <f t="shared" ca="1" si="515"/>
        <v xml:space="preserve"> </v>
      </c>
      <c r="AS272" s="87" t="str">
        <f t="shared" ca="1" si="515"/>
        <v xml:space="preserve"> </v>
      </c>
      <c r="AT272" s="87" t="str">
        <f t="shared" ca="1" si="515"/>
        <v xml:space="preserve"> </v>
      </c>
      <c r="AU272" s="87" t="str">
        <f t="shared" si="515"/>
        <v>WD</v>
      </c>
      <c r="AV272" s="87" t="str">
        <f t="shared" si="515"/>
        <v>WD</v>
      </c>
      <c r="AW272" s="87" t="str">
        <f t="shared" ca="1" si="515"/>
        <v xml:space="preserve"> </v>
      </c>
      <c r="AX272" s="87" t="str">
        <f t="shared" ca="1" si="515"/>
        <v xml:space="preserve"> </v>
      </c>
      <c r="AY272" s="87" t="str">
        <f t="shared" ca="1" si="515"/>
        <v xml:space="preserve"> </v>
      </c>
      <c r="AZ272" s="87" t="str">
        <f t="shared" ca="1" si="515"/>
        <v xml:space="preserve"> </v>
      </c>
      <c r="BA272" s="87" t="str">
        <f t="shared" ca="1" si="515"/>
        <v xml:space="preserve"> </v>
      </c>
      <c r="BB272" s="87" t="str">
        <f t="shared" si="515"/>
        <v>WD</v>
      </c>
      <c r="BC272" s="87" t="str">
        <f t="shared" si="515"/>
        <v>WD</v>
      </c>
      <c r="BD272" s="87" t="str">
        <f t="shared" ca="1" si="515"/>
        <v xml:space="preserve"> </v>
      </c>
      <c r="BE272" s="87" t="str">
        <f t="shared" ca="1" si="515"/>
        <v xml:space="preserve"> </v>
      </c>
      <c r="BF272" s="87" t="str">
        <f t="shared" ca="1" si="515"/>
        <v xml:space="preserve"> </v>
      </c>
      <c r="BG272" s="87" t="str">
        <f t="shared" ca="1" si="515"/>
        <v xml:space="preserve"> </v>
      </c>
      <c r="BH272" s="87" t="str">
        <f t="shared" ca="1" si="515"/>
        <v xml:space="preserve"> </v>
      </c>
      <c r="BI272" s="87" t="str">
        <f t="shared" si="515"/>
        <v>WD</v>
      </c>
      <c r="BJ272" s="87" t="str">
        <f t="shared" si="515"/>
        <v>WD</v>
      </c>
      <c r="BK272" s="87" t="str">
        <f t="shared" ca="1" si="515"/>
        <v xml:space="preserve"> </v>
      </c>
      <c r="BL272" s="87" t="str">
        <f t="shared" ca="1" si="515"/>
        <v xml:space="preserve"> </v>
      </c>
      <c r="BM272" s="87" t="str">
        <f t="shared" ca="1" si="515"/>
        <v xml:space="preserve"> </v>
      </c>
      <c r="BN272" s="87" t="str">
        <f t="shared" ca="1" si="515"/>
        <v xml:space="preserve"> </v>
      </c>
      <c r="BO272" s="87" t="str">
        <f t="shared" ca="1" si="515"/>
        <v xml:space="preserve"> </v>
      </c>
      <c r="BP272" s="87" t="str">
        <f t="shared" si="515"/>
        <v>WD</v>
      </c>
      <c r="BQ272" s="87" t="str">
        <f t="shared" si="515"/>
        <v>WD</v>
      </c>
      <c r="BR272" s="87" t="str">
        <f t="shared" ca="1" si="515"/>
        <v xml:space="preserve"> </v>
      </c>
      <c r="BS272" s="87" t="str">
        <f t="shared" ca="1" si="515"/>
        <v xml:space="preserve"> </v>
      </c>
      <c r="BT272" s="87" t="str">
        <f t="shared" ca="1" si="515"/>
        <v xml:space="preserve"> </v>
      </c>
      <c r="BU272" s="87" t="str">
        <f t="shared" ref="BU272:CZ272" ca="1" si="516">IF($C$2=TRUE,IF($F$272="",IF(AND(OR($D$272&lt;=BU$8,$D$272&lt;BV$8),$E$272&gt;=BU$8),$H$272,IF(OR(WEEKDAY(BU$8)=1,WEEKDAY(BU$8)=7),"WD"," ")),IF(AND(OR($D$272&lt;=BU$8,$D$272&lt;BV$8),$F$272&gt;=BU$8),"C",IF(OR(WEEKDAY(BU$8)=1,WEEKDAY(BU$8)=7),"WD"," "))),IF(OR(WEEKDAY(BU$8)=1,WEEKDAY(BU$8)=7),"WD",IF($F$272="",IF(AND(OR($D$272&lt;=BU$8,$D$272&lt;BV$8),$E$272&gt;=BU$8),$H$272," "),IF(AND(OR($D$272&lt;=BU$8,$D$272&lt;BV$8),$F$272&gt;=BU$8),"C"," "))))</f>
        <v xml:space="preserve"> </v>
      </c>
      <c r="BV272" s="87" t="str">
        <f t="shared" ca="1" si="516"/>
        <v xml:space="preserve"> </v>
      </c>
      <c r="BW272" s="87" t="str">
        <f t="shared" si="516"/>
        <v>WD</v>
      </c>
      <c r="BX272" s="87" t="str">
        <f t="shared" si="516"/>
        <v>WD</v>
      </c>
      <c r="BY272" s="87" t="str">
        <f t="shared" ca="1" si="516"/>
        <v xml:space="preserve"> </v>
      </c>
      <c r="BZ272" s="87" t="str">
        <f t="shared" ca="1" si="516"/>
        <v xml:space="preserve"> </v>
      </c>
      <c r="CA272" s="87" t="str">
        <f t="shared" ca="1" si="516"/>
        <v xml:space="preserve"> </v>
      </c>
      <c r="CB272" s="87" t="str">
        <f t="shared" ca="1" si="516"/>
        <v xml:space="preserve"> </v>
      </c>
      <c r="CC272" s="87" t="str">
        <f t="shared" ca="1" si="516"/>
        <v xml:space="preserve"> </v>
      </c>
      <c r="CD272" s="87" t="str">
        <f t="shared" si="516"/>
        <v>WD</v>
      </c>
      <c r="CE272" s="87" t="str">
        <f t="shared" si="516"/>
        <v>WD</v>
      </c>
      <c r="CF272" s="87" t="str">
        <f t="shared" ca="1" si="516"/>
        <v xml:space="preserve"> </v>
      </c>
      <c r="CG272" s="87" t="str">
        <f t="shared" ca="1" si="516"/>
        <v xml:space="preserve"> </v>
      </c>
      <c r="CH272" s="87" t="str">
        <f t="shared" ca="1" si="516"/>
        <v xml:space="preserve"> </v>
      </c>
      <c r="CI272" s="87" t="str">
        <f t="shared" ca="1" si="516"/>
        <v xml:space="preserve"> </v>
      </c>
      <c r="CJ272" s="87" t="str">
        <f t="shared" ca="1" si="516"/>
        <v xml:space="preserve"> </v>
      </c>
      <c r="CK272" s="87" t="str">
        <f t="shared" si="516"/>
        <v>WD</v>
      </c>
      <c r="CL272" s="87" t="str">
        <f t="shared" si="516"/>
        <v>WD</v>
      </c>
      <c r="CM272" s="87" t="str">
        <f t="shared" ca="1" si="516"/>
        <v xml:space="preserve"> </v>
      </c>
      <c r="CN272" s="87" t="str">
        <f t="shared" ca="1" si="516"/>
        <v xml:space="preserve"> </v>
      </c>
      <c r="CO272" s="87" t="str">
        <f t="shared" ca="1" si="516"/>
        <v xml:space="preserve"> </v>
      </c>
      <c r="CP272" s="87" t="str">
        <f t="shared" ca="1" si="516"/>
        <v xml:space="preserve"> </v>
      </c>
      <c r="CQ272" s="87" t="str">
        <f t="shared" ca="1" si="516"/>
        <v xml:space="preserve"> </v>
      </c>
      <c r="CR272" s="87" t="str">
        <f t="shared" si="516"/>
        <v>WD</v>
      </c>
      <c r="CS272" s="87" t="str">
        <f t="shared" si="516"/>
        <v>WD</v>
      </c>
      <c r="CT272" s="87" t="str">
        <f t="shared" ca="1" si="516"/>
        <v xml:space="preserve"> </v>
      </c>
      <c r="CU272" s="87" t="str">
        <f t="shared" ca="1" si="516"/>
        <v xml:space="preserve"> </v>
      </c>
      <c r="CV272" s="87" t="str">
        <f t="shared" ca="1" si="516"/>
        <v xml:space="preserve"> </v>
      </c>
      <c r="CW272" s="87" t="str">
        <f t="shared" ca="1" si="516"/>
        <v xml:space="preserve"> </v>
      </c>
      <c r="CX272" s="87" t="str">
        <f t="shared" ca="1" si="516"/>
        <v xml:space="preserve"> </v>
      </c>
      <c r="CY272" s="87" t="str">
        <f t="shared" si="516"/>
        <v>WD</v>
      </c>
      <c r="CZ272" s="87" t="str">
        <f t="shared" si="516"/>
        <v>WD</v>
      </c>
      <c r="DA272" s="87" t="str">
        <f t="shared" ref="DA272:DZ272" ca="1" si="517">IF($C$2=TRUE,IF($F$272="",IF(AND(OR($D$272&lt;=DA$8,$D$272&lt;DB$8),$E$272&gt;=DA$8),$H$272,IF(OR(WEEKDAY(DA$8)=1,WEEKDAY(DA$8)=7),"WD"," ")),IF(AND(OR($D$272&lt;=DA$8,$D$272&lt;DB$8),$F$272&gt;=DA$8),"C",IF(OR(WEEKDAY(DA$8)=1,WEEKDAY(DA$8)=7),"WD"," "))),IF(OR(WEEKDAY(DA$8)=1,WEEKDAY(DA$8)=7),"WD",IF($F$272="",IF(AND(OR($D$272&lt;=DA$8,$D$272&lt;DB$8),$E$272&gt;=DA$8),$H$272," "),IF(AND(OR($D$272&lt;=DA$8,$D$272&lt;DB$8),$F$272&gt;=DA$8),"C"," "))))</f>
        <v xml:space="preserve"> </v>
      </c>
      <c r="DB272" s="87" t="str">
        <f t="shared" ca="1" si="517"/>
        <v xml:space="preserve"> </v>
      </c>
      <c r="DC272" s="87" t="str">
        <f t="shared" ca="1" si="517"/>
        <v xml:space="preserve"> </v>
      </c>
      <c r="DD272" s="87" t="str">
        <f t="shared" ca="1" si="517"/>
        <v xml:space="preserve"> </v>
      </c>
      <c r="DE272" s="87" t="str">
        <f t="shared" ca="1" si="517"/>
        <v xml:space="preserve"> </v>
      </c>
      <c r="DF272" s="87" t="str">
        <f t="shared" si="517"/>
        <v>WD</v>
      </c>
      <c r="DG272" s="87" t="str">
        <f t="shared" si="517"/>
        <v>WD</v>
      </c>
      <c r="DH272" s="87" t="str">
        <f t="shared" ca="1" si="517"/>
        <v xml:space="preserve"> </v>
      </c>
      <c r="DI272" s="87" t="str">
        <f t="shared" ca="1" si="517"/>
        <v xml:space="preserve"> </v>
      </c>
      <c r="DJ272" s="87" t="str">
        <f t="shared" ca="1" si="517"/>
        <v xml:space="preserve"> </v>
      </c>
      <c r="DK272" s="87" t="str">
        <f t="shared" ca="1" si="517"/>
        <v xml:space="preserve"> </v>
      </c>
      <c r="DL272" s="87" t="str">
        <f t="shared" ca="1" si="517"/>
        <v xml:space="preserve"> </v>
      </c>
      <c r="DM272" s="87" t="str">
        <f t="shared" si="517"/>
        <v>WD</v>
      </c>
      <c r="DN272" s="87" t="str">
        <f t="shared" si="517"/>
        <v>WD</v>
      </c>
      <c r="DO272" s="87" t="str">
        <f t="shared" ca="1" si="517"/>
        <v xml:space="preserve"> </v>
      </c>
      <c r="DP272" s="87" t="str">
        <f t="shared" ca="1" si="517"/>
        <v xml:space="preserve"> </v>
      </c>
      <c r="DQ272" s="87" t="str">
        <f t="shared" ca="1" si="517"/>
        <v xml:space="preserve"> </v>
      </c>
      <c r="DR272" s="87" t="str">
        <f t="shared" ca="1" si="517"/>
        <v xml:space="preserve"> </v>
      </c>
      <c r="DS272" s="87" t="str">
        <f t="shared" ca="1" si="517"/>
        <v xml:space="preserve"> </v>
      </c>
      <c r="DT272" s="87" t="str">
        <f t="shared" si="517"/>
        <v>WD</v>
      </c>
      <c r="DU272" s="87" t="str">
        <f t="shared" si="517"/>
        <v>WD</v>
      </c>
      <c r="DV272" s="87" t="str">
        <f t="shared" ca="1" si="517"/>
        <v xml:space="preserve"> </v>
      </c>
      <c r="DW272" s="87" t="str">
        <f t="shared" ca="1" si="517"/>
        <v xml:space="preserve"> </v>
      </c>
      <c r="DX272" s="87" t="str">
        <f t="shared" ca="1" si="517"/>
        <v xml:space="preserve"> </v>
      </c>
      <c r="DY272" s="87" t="str">
        <f t="shared" ca="1" si="517"/>
        <v xml:space="preserve"> </v>
      </c>
      <c r="DZ272" s="87" t="str">
        <f t="shared" ca="1" si="517"/>
        <v xml:space="preserve"> </v>
      </c>
    </row>
    <row r="273" spans="1:130" s="74" customFormat="1" ht="1.2" customHeight="1" x14ac:dyDescent="0.3">
      <c r="A273" s="96"/>
      <c r="B273" s="96"/>
      <c r="C273" s="96"/>
      <c r="D273" s="97"/>
      <c r="E273" s="97"/>
      <c r="F273" s="97"/>
      <c r="G273" s="98" t="str">
        <f ca="1">IF(AND(G272 = 100%, G274 = 100%), "100%", " ")</f>
        <v xml:space="preserve"> </v>
      </c>
      <c r="H273" s="82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  <c r="DS273" s="87"/>
      <c r="DT273" s="87"/>
      <c r="DU273" s="87"/>
      <c r="DV273" s="87"/>
      <c r="DW273" s="87"/>
      <c r="DX273" s="87"/>
      <c r="DY273" s="87"/>
      <c r="DZ273" s="87"/>
    </row>
    <row r="274" spans="1:130" x14ac:dyDescent="0.3">
      <c r="A274" s="96" t="str">
        <f ca="1">IF(OFFSET(Actions!B1,133,0)  = "","", OFFSET(Actions!B1,133,0) )</f>
        <v/>
      </c>
      <c r="B274" s="96" t="str">
        <f ca="1">IF(OFFSET(Actions!H$1,133,0) = "","", OFFSET(Actions!H$1,133,0))</f>
        <v/>
      </c>
      <c r="C274" s="96" t="str">
        <f ca="1">IF(OFFSET(Actions!C1,133,0)  = "","", OFFSET(Actions!C1,133,0) )</f>
        <v/>
      </c>
      <c r="D274" s="97" t="str">
        <f ca="1">IF(OFFSET(Actions!I$1,133,0) = 0/1/1900,"",IFERROR(DATEVALUE(MID(OFFSET(Actions!I$1,133,0), 5,8 )), OFFSET(Actions!I$1,133,0)))</f>
        <v/>
      </c>
      <c r="E274" s="97" t="str">
        <f ca="1">IF(OFFSET(Actions!J$1,133,0) = 0/1/1900,"",IFERROR(DATEVALUE(MID(OFFSET(Actions!J$1,133,0), 5,8 )), OFFSET(Actions!J$1,133,0)))</f>
        <v/>
      </c>
      <c r="F274" s="97" t="str">
        <f ca="1">IF(OFFSET(Actions!K$1,133,0) = 0/1/1900,"",IFERROR(DATEVALUE(MID(OFFSET(Actions!K$1,133,0), 5,8 )), OFFSET(Actions!K$1,133,0)))</f>
        <v/>
      </c>
      <c r="G274" s="98" t="str">
        <f ca="1">IF(OFFSET(Actions!G1,133,0)  = "","", OFFSET(Actions!G1,133,0) )</f>
        <v/>
      </c>
      <c r="H274" s="82" t="str">
        <f ca="1">IF(OFFSET(Actions!E1,133,0)  = "","", OFFSET(Actions!E1,133,0) )</f>
        <v/>
      </c>
      <c r="I274" s="87" t="str">
        <f t="shared" ref="I274:AN274" ca="1" si="518">IF($C$2=TRUE,IF($F$274="",IF(AND(OR($D$274&lt;=I$8,$D$274&lt;J$8),$E$274&gt;=I$8),$H$274,IF(OR(WEEKDAY(I$8)=1,WEEKDAY(I$8)=7),"WD"," ")),IF(AND(OR($D$274&lt;=I$8,$D$274&lt;J$8),$F$274&gt;=I$8),"C",IF(OR(WEEKDAY(I$8)=1,WEEKDAY(I$8)=7),"WD"," "))),IF(OR(WEEKDAY(I$8)=1,WEEKDAY(I$8)=7),"WD",IF($F$274="",IF(AND(OR($D$274&lt;=I$8,$D$274&lt;J$8),$E$274&gt;=I$8),$H$274," "),IF(AND(OR($D$274&lt;=I$8,$D$274&lt;J$8),$F$274&gt;=I$8),"C"," "))))</f>
        <v xml:space="preserve"> </v>
      </c>
      <c r="J274" s="87" t="str">
        <f t="shared" ca="1" si="518"/>
        <v xml:space="preserve"> </v>
      </c>
      <c r="K274" s="87" t="str">
        <f t="shared" ca="1" si="518"/>
        <v xml:space="preserve"> </v>
      </c>
      <c r="L274" s="87" t="str">
        <f t="shared" si="518"/>
        <v>WD</v>
      </c>
      <c r="M274" s="87" t="str">
        <f t="shared" si="518"/>
        <v>WD</v>
      </c>
      <c r="N274" s="87" t="str">
        <f t="shared" ca="1" si="518"/>
        <v xml:space="preserve"> </v>
      </c>
      <c r="O274" s="87" t="str">
        <f t="shared" ca="1" si="518"/>
        <v xml:space="preserve"> </v>
      </c>
      <c r="P274" s="87" t="str">
        <f t="shared" ca="1" si="518"/>
        <v xml:space="preserve"> </v>
      </c>
      <c r="Q274" s="87" t="str">
        <f t="shared" ca="1" si="518"/>
        <v xml:space="preserve"> </v>
      </c>
      <c r="R274" s="87" t="str">
        <f t="shared" ca="1" si="518"/>
        <v xml:space="preserve"> </v>
      </c>
      <c r="S274" s="87" t="str">
        <f t="shared" si="518"/>
        <v>WD</v>
      </c>
      <c r="T274" s="87" t="str">
        <f t="shared" si="518"/>
        <v>WD</v>
      </c>
      <c r="U274" s="87" t="str">
        <f t="shared" ca="1" si="518"/>
        <v xml:space="preserve"> </v>
      </c>
      <c r="V274" s="87" t="str">
        <f t="shared" ca="1" si="518"/>
        <v xml:space="preserve"> </v>
      </c>
      <c r="W274" s="87" t="str">
        <f t="shared" ca="1" si="518"/>
        <v xml:space="preserve"> </v>
      </c>
      <c r="X274" s="87" t="str">
        <f t="shared" ca="1" si="518"/>
        <v xml:space="preserve"> </v>
      </c>
      <c r="Y274" s="87" t="str">
        <f t="shared" ca="1" si="518"/>
        <v xml:space="preserve"> </v>
      </c>
      <c r="Z274" s="87" t="str">
        <f t="shared" si="518"/>
        <v>WD</v>
      </c>
      <c r="AA274" s="87" t="str">
        <f t="shared" si="518"/>
        <v>WD</v>
      </c>
      <c r="AB274" s="87" t="str">
        <f t="shared" ca="1" si="518"/>
        <v xml:space="preserve"> </v>
      </c>
      <c r="AC274" s="87" t="str">
        <f t="shared" ca="1" si="518"/>
        <v xml:space="preserve"> </v>
      </c>
      <c r="AD274" s="87" t="str">
        <f t="shared" ca="1" si="518"/>
        <v xml:space="preserve"> </v>
      </c>
      <c r="AE274" s="87" t="str">
        <f t="shared" ca="1" si="518"/>
        <v xml:space="preserve"> </v>
      </c>
      <c r="AF274" s="87" t="str">
        <f t="shared" ca="1" si="518"/>
        <v xml:space="preserve"> </v>
      </c>
      <c r="AG274" s="87" t="str">
        <f t="shared" si="518"/>
        <v>WD</v>
      </c>
      <c r="AH274" s="87" t="str">
        <f t="shared" si="518"/>
        <v>WD</v>
      </c>
      <c r="AI274" s="87" t="str">
        <f t="shared" ca="1" si="518"/>
        <v xml:space="preserve"> </v>
      </c>
      <c r="AJ274" s="87" t="str">
        <f t="shared" ca="1" si="518"/>
        <v xml:space="preserve"> </v>
      </c>
      <c r="AK274" s="87" t="str">
        <f t="shared" ca="1" si="518"/>
        <v xml:space="preserve"> </v>
      </c>
      <c r="AL274" s="87" t="str">
        <f t="shared" ca="1" si="518"/>
        <v xml:space="preserve"> </v>
      </c>
      <c r="AM274" s="87" t="str">
        <f t="shared" ca="1" si="518"/>
        <v xml:space="preserve"> </v>
      </c>
      <c r="AN274" s="87" t="str">
        <f t="shared" si="518"/>
        <v>WD</v>
      </c>
      <c r="AO274" s="87" t="str">
        <f t="shared" ref="AO274:BT274" si="519">IF($C$2=TRUE,IF($F$274="",IF(AND(OR($D$274&lt;=AO$8,$D$274&lt;AP$8),$E$274&gt;=AO$8),$H$274,IF(OR(WEEKDAY(AO$8)=1,WEEKDAY(AO$8)=7),"WD"," ")),IF(AND(OR($D$274&lt;=AO$8,$D$274&lt;AP$8),$F$274&gt;=AO$8),"C",IF(OR(WEEKDAY(AO$8)=1,WEEKDAY(AO$8)=7),"WD"," "))),IF(OR(WEEKDAY(AO$8)=1,WEEKDAY(AO$8)=7),"WD",IF($F$274="",IF(AND(OR($D$274&lt;=AO$8,$D$274&lt;AP$8),$E$274&gt;=AO$8),$H$274," "),IF(AND(OR($D$274&lt;=AO$8,$D$274&lt;AP$8),$F$274&gt;=AO$8),"C"," "))))</f>
        <v>WD</v>
      </c>
      <c r="AP274" s="87" t="str">
        <f t="shared" ca="1" si="519"/>
        <v xml:space="preserve"> </v>
      </c>
      <c r="AQ274" s="87" t="str">
        <f t="shared" ca="1" si="519"/>
        <v xml:space="preserve"> </v>
      </c>
      <c r="AR274" s="87" t="str">
        <f t="shared" ca="1" si="519"/>
        <v xml:space="preserve"> </v>
      </c>
      <c r="AS274" s="87" t="str">
        <f t="shared" ca="1" si="519"/>
        <v xml:space="preserve"> </v>
      </c>
      <c r="AT274" s="87" t="str">
        <f t="shared" ca="1" si="519"/>
        <v xml:space="preserve"> </v>
      </c>
      <c r="AU274" s="87" t="str">
        <f t="shared" si="519"/>
        <v>WD</v>
      </c>
      <c r="AV274" s="87" t="str">
        <f t="shared" si="519"/>
        <v>WD</v>
      </c>
      <c r="AW274" s="87" t="str">
        <f t="shared" ca="1" si="519"/>
        <v xml:space="preserve"> </v>
      </c>
      <c r="AX274" s="87" t="str">
        <f t="shared" ca="1" si="519"/>
        <v xml:space="preserve"> </v>
      </c>
      <c r="AY274" s="87" t="str">
        <f t="shared" ca="1" si="519"/>
        <v xml:space="preserve"> </v>
      </c>
      <c r="AZ274" s="87" t="str">
        <f t="shared" ca="1" si="519"/>
        <v xml:space="preserve"> </v>
      </c>
      <c r="BA274" s="87" t="str">
        <f t="shared" ca="1" si="519"/>
        <v xml:space="preserve"> </v>
      </c>
      <c r="BB274" s="87" t="str">
        <f t="shared" si="519"/>
        <v>WD</v>
      </c>
      <c r="BC274" s="87" t="str">
        <f t="shared" si="519"/>
        <v>WD</v>
      </c>
      <c r="BD274" s="87" t="str">
        <f t="shared" ca="1" si="519"/>
        <v xml:space="preserve"> </v>
      </c>
      <c r="BE274" s="87" t="str">
        <f t="shared" ca="1" si="519"/>
        <v xml:space="preserve"> </v>
      </c>
      <c r="BF274" s="87" t="str">
        <f t="shared" ca="1" si="519"/>
        <v xml:space="preserve"> </v>
      </c>
      <c r="BG274" s="87" t="str">
        <f t="shared" ca="1" si="519"/>
        <v xml:space="preserve"> </v>
      </c>
      <c r="BH274" s="87" t="str">
        <f t="shared" ca="1" si="519"/>
        <v xml:space="preserve"> </v>
      </c>
      <c r="BI274" s="87" t="str">
        <f t="shared" si="519"/>
        <v>WD</v>
      </c>
      <c r="BJ274" s="87" t="str">
        <f t="shared" si="519"/>
        <v>WD</v>
      </c>
      <c r="BK274" s="87" t="str">
        <f t="shared" ca="1" si="519"/>
        <v xml:space="preserve"> </v>
      </c>
      <c r="BL274" s="87" t="str">
        <f t="shared" ca="1" si="519"/>
        <v xml:space="preserve"> </v>
      </c>
      <c r="BM274" s="87" t="str">
        <f t="shared" ca="1" si="519"/>
        <v xml:space="preserve"> </v>
      </c>
      <c r="BN274" s="87" t="str">
        <f t="shared" ca="1" si="519"/>
        <v xml:space="preserve"> </v>
      </c>
      <c r="BO274" s="87" t="str">
        <f t="shared" ca="1" si="519"/>
        <v xml:space="preserve"> </v>
      </c>
      <c r="BP274" s="87" t="str">
        <f t="shared" si="519"/>
        <v>WD</v>
      </c>
      <c r="BQ274" s="87" t="str">
        <f t="shared" si="519"/>
        <v>WD</v>
      </c>
      <c r="BR274" s="87" t="str">
        <f t="shared" ca="1" si="519"/>
        <v xml:space="preserve"> </v>
      </c>
      <c r="BS274" s="87" t="str">
        <f t="shared" ca="1" si="519"/>
        <v xml:space="preserve"> </v>
      </c>
      <c r="BT274" s="87" t="str">
        <f t="shared" ca="1" si="519"/>
        <v xml:space="preserve"> </v>
      </c>
      <c r="BU274" s="87" t="str">
        <f t="shared" ref="BU274:CZ274" ca="1" si="520">IF($C$2=TRUE,IF($F$274="",IF(AND(OR($D$274&lt;=BU$8,$D$274&lt;BV$8),$E$274&gt;=BU$8),$H$274,IF(OR(WEEKDAY(BU$8)=1,WEEKDAY(BU$8)=7),"WD"," ")),IF(AND(OR($D$274&lt;=BU$8,$D$274&lt;BV$8),$F$274&gt;=BU$8),"C",IF(OR(WEEKDAY(BU$8)=1,WEEKDAY(BU$8)=7),"WD"," "))),IF(OR(WEEKDAY(BU$8)=1,WEEKDAY(BU$8)=7),"WD",IF($F$274="",IF(AND(OR($D$274&lt;=BU$8,$D$274&lt;BV$8),$E$274&gt;=BU$8),$H$274," "),IF(AND(OR($D$274&lt;=BU$8,$D$274&lt;BV$8),$F$274&gt;=BU$8),"C"," "))))</f>
        <v xml:space="preserve"> </v>
      </c>
      <c r="BV274" s="87" t="str">
        <f t="shared" ca="1" si="520"/>
        <v xml:space="preserve"> </v>
      </c>
      <c r="BW274" s="87" t="str">
        <f t="shared" si="520"/>
        <v>WD</v>
      </c>
      <c r="BX274" s="87" t="str">
        <f t="shared" si="520"/>
        <v>WD</v>
      </c>
      <c r="BY274" s="87" t="str">
        <f t="shared" ca="1" si="520"/>
        <v xml:space="preserve"> </v>
      </c>
      <c r="BZ274" s="87" t="str">
        <f t="shared" ca="1" si="520"/>
        <v xml:space="preserve"> </v>
      </c>
      <c r="CA274" s="87" t="str">
        <f t="shared" ca="1" si="520"/>
        <v xml:space="preserve"> </v>
      </c>
      <c r="CB274" s="87" t="str">
        <f t="shared" ca="1" si="520"/>
        <v xml:space="preserve"> </v>
      </c>
      <c r="CC274" s="87" t="str">
        <f t="shared" ca="1" si="520"/>
        <v xml:space="preserve"> </v>
      </c>
      <c r="CD274" s="87" t="str">
        <f t="shared" si="520"/>
        <v>WD</v>
      </c>
      <c r="CE274" s="87" t="str">
        <f t="shared" si="520"/>
        <v>WD</v>
      </c>
      <c r="CF274" s="87" t="str">
        <f t="shared" ca="1" si="520"/>
        <v xml:space="preserve"> </v>
      </c>
      <c r="CG274" s="87" t="str">
        <f t="shared" ca="1" si="520"/>
        <v xml:space="preserve"> </v>
      </c>
      <c r="CH274" s="87" t="str">
        <f t="shared" ca="1" si="520"/>
        <v xml:space="preserve"> </v>
      </c>
      <c r="CI274" s="87" t="str">
        <f t="shared" ca="1" si="520"/>
        <v xml:space="preserve"> </v>
      </c>
      <c r="CJ274" s="87" t="str">
        <f t="shared" ca="1" si="520"/>
        <v xml:space="preserve"> </v>
      </c>
      <c r="CK274" s="87" t="str">
        <f t="shared" si="520"/>
        <v>WD</v>
      </c>
      <c r="CL274" s="87" t="str">
        <f t="shared" si="520"/>
        <v>WD</v>
      </c>
      <c r="CM274" s="87" t="str">
        <f t="shared" ca="1" si="520"/>
        <v xml:space="preserve"> </v>
      </c>
      <c r="CN274" s="87" t="str">
        <f t="shared" ca="1" si="520"/>
        <v xml:space="preserve"> </v>
      </c>
      <c r="CO274" s="87" t="str">
        <f t="shared" ca="1" si="520"/>
        <v xml:space="preserve"> </v>
      </c>
      <c r="CP274" s="87" t="str">
        <f t="shared" ca="1" si="520"/>
        <v xml:space="preserve"> </v>
      </c>
      <c r="CQ274" s="87" t="str">
        <f t="shared" ca="1" si="520"/>
        <v xml:space="preserve"> </v>
      </c>
      <c r="CR274" s="87" t="str">
        <f t="shared" si="520"/>
        <v>WD</v>
      </c>
      <c r="CS274" s="87" t="str">
        <f t="shared" si="520"/>
        <v>WD</v>
      </c>
      <c r="CT274" s="87" t="str">
        <f t="shared" ca="1" si="520"/>
        <v xml:space="preserve"> </v>
      </c>
      <c r="CU274" s="87" t="str">
        <f t="shared" ca="1" si="520"/>
        <v xml:space="preserve"> </v>
      </c>
      <c r="CV274" s="87" t="str">
        <f t="shared" ca="1" si="520"/>
        <v xml:space="preserve"> </v>
      </c>
      <c r="CW274" s="87" t="str">
        <f t="shared" ca="1" si="520"/>
        <v xml:space="preserve"> </v>
      </c>
      <c r="CX274" s="87" t="str">
        <f t="shared" ca="1" si="520"/>
        <v xml:space="preserve"> </v>
      </c>
      <c r="CY274" s="87" t="str">
        <f t="shared" si="520"/>
        <v>WD</v>
      </c>
      <c r="CZ274" s="87" t="str">
        <f t="shared" si="520"/>
        <v>WD</v>
      </c>
      <c r="DA274" s="87" t="str">
        <f t="shared" ref="DA274:DZ274" ca="1" si="521">IF($C$2=TRUE,IF($F$274="",IF(AND(OR($D$274&lt;=DA$8,$D$274&lt;DB$8),$E$274&gt;=DA$8),$H$274,IF(OR(WEEKDAY(DA$8)=1,WEEKDAY(DA$8)=7),"WD"," ")),IF(AND(OR($D$274&lt;=DA$8,$D$274&lt;DB$8),$F$274&gt;=DA$8),"C",IF(OR(WEEKDAY(DA$8)=1,WEEKDAY(DA$8)=7),"WD"," "))),IF(OR(WEEKDAY(DA$8)=1,WEEKDAY(DA$8)=7),"WD",IF($F$274="",IF(AND(OR($D$274&lt;=DA$8,$D$274&lt;DB$8),$E$274&gt;=DA$8),$H$274," "),IF(AND(OR($D$274&lt;=DA$8,$D$274&lt;DB$8),$F$274&gt;=DA$8),"C"," "))))</f>
        <v xml:space="preserve"> </v>
      </c>
      <c r="DB274" s="87" t="str">
        <f t="shared" ca="1" si="521"/>
        <v xml:space="preserve"> </v>
      </c>
      <c r="DC274" s="87" t="str">
        <f t="shared" ca="1" si="521"/>
        <v xml:space="preserve"> </v>
      </c>
      <c r="DD274" s="87" t="str">
        <f t="shared" ca="1" si="521"/>
        <v xml:space="preserve"> </v>
      </c>
      <c r="DE274" s="87" t="str">
        <f t="shared" ca="1" si="521"/>
        <v xml:space="preserve"> </v>
      </c>
      <c r="DF274" s="87" t="str">
        <f t="shared" si="521"/>
        <v>WD</v>
      </c>
      <c r="DG274" s="87" t="str">
        <f t="shared" si="521"/>
        <v>WD</v>
      </c>
      <c r="DH274" s="87" t="str">
        <f t="shared" ca="1" si="521"/>
        <v xml:space="preserve"> </v>
      </c>
      <c r="DI274" s="87" t="str">
        <f t="shared" ca="1" si="521"/>
        <v xml:space="preserve"> </v>
      </c>
      <c r="DJ274" s="87" t="str">
        <f t="shared" ca="1" si="521"/>
        <v xml:space="preserve"> </v>
      </c>
      <c r="DK274" s="87" t="str">
        <f t="shared" ca="1" si="521"/>
        <v xml:space="preserve"> </v>
      </c>
      <c r="DL274" s="87" t="str">
        <f t="shared" ca="1" si="521"/>
        <v xml:space="preserve"> </v>
      </c>
      <c r="DM274" s="87" t="str">
        <f t="shared" si="521"/>
        <v>WD</v>
      </c>
      <c r="DN274" s="87" t="str">
        <f t="shared" si="521"/>
        <v>WD</v>
      </c>
      <c r="DO274" s="87" t="str">
        <f t="shared" ca="1" si="521"/>
        <v xml:space="preserve"> </v>
      </c>
      <c r="DP274" s="87" t="str">
        <f t="shared" ca="1" si="521"/>
        <v xml:space="preserve"> </v>
      </c>
      <c r="DQ274" s="87" t="str">
        <f t="shared" ca="1" si="521"/>
        <v xml:space="preserve"> </v>
      </c>
      <c r="DR274" s="87" t="str">
        <f t="shared" ca="1" si="521"/>
        <v xml:space="preserve"> </v>
      </c>
      <c r="DS274" s="87" t="str">
        <f t="shared" ca="1" si="521"/>
        <v xml:space="preserve"> </v>
      </c>
      <c r="DT274" s="87" t="str">
        <f t="shared" si="521"/>
        <v>WD</v>
      </c>
      <c r="DU274" s="87" t="str">
        <f t="shared" si="521"/>
        <v>WD</v>
      </c>
      <c r="DV274" s="87" t="str">
        <f t="shared" ca="1" si="521"/>
        <v xml:space="preserve"> </v>
      </c>
      <c r="DW274" s="87" t="str">
        <f t="shared" ca="1" si="521"/>
        <v xml:space="preserve"> </v>
      </c>
      <c r="DX274" s="87" t="str">
        <f t="shared" ca="1" si="521"/>
        <v xml:space="preserve"> </v>
      </c>
      <c r="DY274" s="87" t="str">
        <f t="shared" ca="1" si="521"/>
        <v xml:space="preserve"> </v>
      </c>
      <c r="DZ274" s="87" t="str">
        <f t="shared" ca="1" si="521"/>
        <v xml:space="preserve"> </v>
      </c>
    </row>
    <row r="275" spans="1:130" s="74" customFormat="1" ht="1.2" customHeight="1" x14ac:dyDescent="0.3">
      <c r="A275" s="96"/>
      <c r="B275" s="96"/>
      <c r="C275" s="96"/>
      <c r="D275" s="97"/>
      <c r="E275" s="97"/>
      <c r="F275" s="97"/>
      <c r="G275" s="98" t="str">
        <f ca="1">IF(AND(G274 = 100%, G276 = 100%), "100%", " ")</f>
        <v xml:space="preserve"> </v>
      </c>
      <c r="H275" s="82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  <c r="BX275" s="87"/>
      <c r="BY275" s="87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87"/>
      <c r="CZ275" s="87"/>
      <c r="DA275" s="87"/>
      <c r="DB275" s="87"/>
      <c r="DC275" s="87"/>
      <c r="DD275" s="87"/>
      <c r="DE275" s="87"/>
      <c r="DF275" s="87"/>
      <c r="DG275" s="87"/>
      <c r="DH275" s="87"/>
      <c r="DI275" s="87"/>
      <c r="DJ275" s="87"/>
      <c r="DK275" s="87"/>
      <c r="DL275" s="87"/>
      <c r="DM275" s="87"/>
      <c r="DN275" s="87"/>
      <c r="DO275" s="87"/>
      <c r="DP275" s="87"/>
      <c r="DQ275" s="87"/>
      <c r="DR275" s="87"/>
      <c r="DS275" s="87"/>
      <c r="DT275" s="87"/>
      <c r="DU275" s="87"/>
      <c r="DV275" s="87"/>
      <c r="DW275" s="87"/>
      <c r="DX275" s="87"/>
      <c r="DY275" s="87"/>
      <c r="DZ275" s="87"/>
    </row>
    <row r="276" spans="1:130" x14ac:dyDescent="0.3">
      <c r="A276" s="96" t="str">
        <f ca="1">IF(OFFSET(Actions!B1,134,0)  = "","", OFFSET(Actions!B1,134,0) )</f>
        <v/>
      </c>
      <c r="B276" s="96" t="str">
        <f ca="1">IF(OFFSET(Actions!H$1,134,0) = "","", OFFSET(Actions!H$1,134,0))</f>
        <v/>
      </c>
      <c r="C276" s="96" t="str">
        <f ca="1">IF(OFFSET(Actions!C1,134,0)  = "","", OFFSET(Actions!C1,134,0) )</f>
        <v/>
      </c>
      <c r="D276" s="97" t="str">
        <f ca="1">IF(OFFSET(Actions!I$1,134,0) = 0/1/1900,"",IFERROR(DATEVALUE(MID(OFFSET(Actions!I$1,134,0), 5,8 )), OFFSET(Actions!I$1,134,0)))</f>
        <v/>
      </c>
      <c r="E276" s="97" t="str">
        <f ca="1">IF(OFFSET(Actions!J$1,134,0) = 0/1/1900,"",IFERROR(DATEVALUE(MID(OFFSET(Actions!J$1,134,0), 5,8 )), OFFSET(Actions!J$1,134,0)))</f>
        <v/>
      </c>
      <c r="F276" s="97" t="str">
        <f ca="1">IF(OFFSET(Actions!K$1,134,0) = 0/1/1900,"",IFERROR(DATEVALUE(MID(OFFSET(Actions!K$1,134,0), 5,8 )), OFFSET(Actions!K$1,134,0)))</f>
        <v/>
      </c>
      <c r="G276" s="98" t="str">
        <f ca="1">IF(OFFSET(Actions!G1,134,0)  = "","", OFFSET(Actions!G1,134,0) )</f>
        <v/>
      </c>
      <c r="H276" s="82" t="str">
        <f ca="1">IF(OFFSET(Actions!E1,134,0)  = "","", OFFSET(Actions!E1,134,0) )</f>
        <v/>
      </c>
      <c r="I276" s="87" t="str">
        <f t="shared" ref="I276:AN276" ca="1" si="522">IF($C$2=TRUE,IF($F$276="",IF(AND(OR($D$276&lt;=I$8,$D$276&lt;J$8),$E$276&gt;=I$8),$H$276,IF(OR(WEEKDAY(I$8)=1,WEEKDAY(I$8)=7),"WD"," ")),IF(AND(OR($D$276&lt;=I$8,$D$276&lt;J$8),$F$276&gt;=I$8),"C",IF(OR(WEEKDAY(I$8)=1,WEEKDAY(I$8)=7),"WD"," "))),IF(OR(WEEKDAY(I$8)=1,WEEKDAY(I$8)=7),"WD",IF($F$276="",IF(AND(OR($D$276&lt;=I$8,$D$276&lt;J$8),$E$276&gt;=I$8),$H$276," "),IF(AND(OR($D$276&lt;=I$8,$D$276&lt;J$8),$F$276&gt;=I$8),"C"," "))))</f>
        <v xml:space="preserve"> </v>
      </c>
      <c r="J276" s="87" t="str">
        <f t="shared" ca="1" si="522"/>
        <v xml:space="preserve"> </v>
      </c>
      <c r="K276" s="87" t="str">
        <f t="shared" ca="1" si="522"/>
        <v xml:space="preserve"> </v>
      </c>
      <c r="L276" s="87" t="str">
        <f t="shared" si="522"/>
        <v>WD</v>
      </c>
      <c r="M276" s="87" t="str">
        <f t="shared" si="522"/>
        <v>WD</v>
      </c>
      <c r="N276" s="87" t="str">
        <f t="shared" ca="1" si="522"/>
        <v xml:space="preserve"> </v>
      </c>
      <c r="O276" s="87" t="str">
        <f t="shared" ca="1" si="522"/>
        <v xml:space="preserve"> </v>
      </c>
      <c r="P276" s="87" t="str">
        <f t="shared" ca="1" si="522"/>
        <v xml:space="preserve"> </v>
      </c>
      <c r="Q276" s="87" t="str">
        <f t="shared" ca="1" si="522"/>
        <v xml:space="preserve"> </v>
      </c>
      <c r="R276" s="87" t="str">
        <f t="shared" ca="1" si="522"/>
        <v xml:space="preserve"> </v>
      </c>
      <c r="S276" s="87" t="str">
        <f t="shared" si="522"/>
        <v>WD</v>
      </c>
      <c r="T276" s="87" t="str">
        <f t="shared" si="522"/>
        <v>WD</v>
      </c>
      <c r="U276" s="87" t="str">
        <f t="shared" ca="1" si="522"/>
        <v xml:space="preserve"> </v>
      </c>
      <c r="V276" s="87" t="str">
        <f t="shared" ca="1" si="522"/>
        <v xml:space="preserve"> </v>
      </c>
      <c r="W276" s="87" t="str">
        <f t="shared" ca="1" si="522"/>
        <v xml:space="preserve"> </v>
      </c>
      <c r="X276" s="87" t="str">
        <f t="shared" ca="1" si="522"/>
        <v xml:space="preserve"> </v>
      </c>
      <c r="Y276" s="87" t="str">
        <f t="shared" ca="1" si="522"/>
        <v xml:space="preserve"> </v>
      </c>
      <c r="Z276" s="87" t="str">
        <f t="shared" si="522"/>
        <v>WD</v>
      </c>
      <c r="AA276" s="87" t="str">
        <f t="shared" si="522"/>
        <v>WD</v>
      </c>
      <c r="AB276" s="87" t="str">
        <f t="shared" ca="1" si="522"/>
        <v xml:space="preserve"> </v>
      </c>
      <c r="AC276" s="87" t="str">
        <f t="shared" ca="1" si="522"/>
        <v xml:space="preserve"> </v>
      </c>
      <c r="AD276" s="87" t="str">
        <f t="shared" ca="1" si="522"/>
        <v xml:space="preserve"> </v>
      </c>
      <c r="AE276" s="87" t="str">
        <f t="shared" ca="1" si="522"/>
        <v xml:space="preserve"> </v>
      </c>
      <c r="AF276" s="87" t="str">
        <f t="shared" ca="1" si="522"/>
        <v xml:space="preserve"> </v>
      </c>
      <c r="AG276" s="87" t="str">
        <f t="shared" si="522"/>
        <v>WD</v>
      </c>
      <c r="AH276" s="87" t="str">
        <f t="shared" si="522"/>
        <v>WD</v>
      </c>
      <c r="AI276" s="87" t="str">
        <f t="shared" ca="1" si="522"/>
        <v xml:space="preserve"> </v>
      </c>
      <c r="AJ276" s="87" t="str">
        <f t="shared" ca="1" si="522"/>
        <v xml:space="preserve"> </v>
      </c>
      <c r="AK276" s="87" t="str">
        <f t="shared" ca="1" si="522"/>
        <v xml:space="preserve"> </v>
      </c>
      <c r="AL276" s="87" t="str">
        <f t="shared" ca="1" si="522"/>
        <v xml:space="preserve"> </v>
      </c>
      <c r="AM276" s="87" t="str">
        <f t="shared" ca="1" si="522"/>
        <v xml:space="preserve"> </v>
      </c>
      <c r="AN276" s="87" t="str">
        <f t="shared" si="522"/>
        <v>WD</v>
      </c>
      <c r="AO276" s="87" t="str">
        <f t="shared" ref="AO276:BT276" si="523">IF($C$2=TRUE,IF($F$276="",IF(AND(OR($D$276&lt;=AO$8,$D$276&lt;AP$8),$E$276&gt;=AO$8),$H$276,IF(OR(WEEKDAY(AO$8)=1,WEEKDAY(AO$8)=7),"WD"," ")),IF(AND(OR($D$276&lt;=AO$8,$D$276&lt;AP$8),$F$276&gt;=AO$8),"C",IF(OR(WEEKDAY(AO$8)=1,WEEKDAY(AO$8)=7),"WD"," "))),IF(OR(WEEKDAY(AO$8)=1,WEEKDAY(AO$8)=7),"WD",IF($F$276="",IF(AND(OR($D$276&lt;=AO$8,$D$276&lt;AP$8),$E$276&gt;=AO$8),$H$276," "),IF(AND(OR($D$276&lt;=AO$8,$D$276&lt;AP$8),$F$276&gt;=AO$8),"C"," "))))</f>
        <v>WD</v>
      </c>
      <c r="AP276" s="87" t="str">
        <f t="shared" ca="1" si="523"/>
        <v xml:space="preserve"> </v>
      </c>
      <c r="AQ276" s="87" t="str">
        <f t="shared" ca="1" si="523"/>
        <v xml:space="preserve"> </v>
      </c>
      <c r="AR276" s="87" t="str">
        <f t="shared" ca="1" si="523"/>
        <v xml:space="preserve"> </v>
      </c>
      <c r="AS276" s="87" t="str">
        <f t="shared" ca="1" si="523"/>
        <v xml:space="preserve"> </v>
      </c>
      <c r="AT276" s="87" t="str">
        <f t="shared" ca="1" si="523"/>
        <v xml:space="preserve"> </v>
      </c>
      <c r="AU276" s="87" t="str">
        <f t="shared" si="523"/>
        <v>WD</v>
      </c>
      <c r="AV276" s="87" t="str">
        <f t="shared" si="523"/>
        <v>WD</v>
      </c>
      <c r="AW276" s="87" t="str">
        <f t="shared" ca="1" si="523"/>
        <v xml:space="preserve"> </v>
      </c>
      <c r="AX276" s="87" t="str">
        <f t="shared" ca="1" si="523"/>
        <v xml:space="preserve"> </v>
      </c>
      <c r="AY276" s="87" t="str">
        <f t="shared" ca="1" si="523"/>
        <v xml:space="preserve"> </v>
      </c>
      <c r="AZ276" s="87" t="str">
        <f t="shared" ca="1" si="523"/>
        <v xml:space="preserve"> </v>
      </c>
      <c r="BA276" s="87" t="str">
        <f t="shared" ca="1" si="523"/>
        <v xml:space="preserve"> </v>
      </c>
      <c r="BB276" s="87" t="str">
        <f t="shared" si="523"/>
        <v>WD</v>
      </c>
      <c r="BC276" s="87" t="str">
        <f t="shared" si="523"/>
        <v>WD</v>
      </c>
      <c r="BD276" s="87" t="str">
        <f t="shared" ca="1" si="523"/>
        <v xml:space="preserve"> </v>
      </c>
      <c r="BE276" s="87" t="str">
        <f t="shared" ca="1" si="523"/>
        <v xml:space="preserve"> </v>
      </c>
      <c r="BF276" s="87" t="str">
        <f t="shared" ca="1" si="523"/>
        <v xml:space="preserve"> </v>
      </c>
      <c r="BG276" s="87" t="str">
        <f t="shared" ca="1" si="523"/>
        <v xml:space="preserve"> </v>
      </c>
      <c r="BH276" s="87" t="str">
        <f t="shared" ca="1" si="523"/>
        <v xml:space="preserve"> </v>
      </c>
      <c r="BI276" s="87" t="str">
        <f t="shared" si="523"/>
        <v>WD</v>
      </c>
      <c r="BJ276" s="87" t="str">
        <f t="shared" si="523"/>
        <v>WD</v>
      </c>
      <c r="BK276" s="87" t="str">
        <f t="shared" ca="1" si="523"/>
        <v xml:space="preserve"> </v>
      </c>
      <c r="BL276" s="87" t="str">
        <f t="shared" ca="1" si="523"/>
        <v xml:space="preserve"> </v>
      </c>
      <c r="BM276" s="87" t="str">
        <f t="shared" ca="1" si="523"/>
        <v xml:space="preserve"> </v>
      </c>
      <c r="BN276" s="87" t="str">
        <f t="shared" ca="1" si="523"/>
        <v xml:space="preserve"> </v>
      </c>
      <c r="BO276" s="87" t="str">
        <f t="shared" ca="1" si="523"/>
        <v xml:space="preserve"> </v>
      </c>
      <c r="BP276" s="87" t="str">
        <f t="shared" si="523"/>
        <v>WD</v>
      </c>
      <c r="BQ276" s="87" t="str">
        <f t="shared" si="523"/>
        <v>WD</v>
      </c>
      <c r="BR276" s="87" t="str">
        <f t="shared" ca="1" si="523"/>
        <v xml:space="preserve"> </v>
      </c>
      <c r="BS276" s="87" t="str">
        <f t="shared" ca="1" si="523"/>
        <v xml:space="preserve"> </v>
      </c>
      <c r="BT276" s="87" t="str">
        <f t="shared" ca="1" si="523"/>
        <v xml:space="preserve"> </v>
      </c>
      <c r="BU276" s="87" t="str">
        <f t="shared" ref="BU276:CZ276" ca="1" si="524">IF($C$2=TRUE,IF($F$276="",IF(AND(OR($D$276&lt;=BU$8,$D$276&lt;BV$8),$E$276&gt;=BU$8),$H$276,IF(OR(WEEKDAY(BU$8)=1,WEEKDAY(BU$8)=7),"WD"," ")),IF(AND(OR($D$276&lt;=BU$8,$D$276&lt;BV$8),$F$276&gt;=BU$8),"C",IF(OR(WEEKDAY(BU$8)=1,WEEKDAY(BU$8)=7),"WD"," "))),IF(OR(WEEKDAY(BU$8)=1,WEEKDAY(BU$8)=7),"WD",IF($F$276="",IF(AND(OR($D$276&lt;=BU$8,$D$276&lt;BV$8),$E$276&gt;=BU$8),$H$276," "),IF(AND(OR($D$276&lt;=BU$8,$D$276&lt;BV$8),$F$276&gt;=BU$8),"C"," "))))</f>
        <v xml:space="preserve"> </v>
      </c>
      <c r="BV276" s="87" t="str">
        <f t="shared" ca="1" si="524"/>
        <v xml:space="preserve"> </v>
      </c>
      <c r="BW276" s="87" t="str">
        <f t="shared" si="524"/>
        <v>WD</v>
      </c>
      <c r="BX276" s="87" t="str">
        <f t="shared" si="524"/>
        <v>WD</v>
      </c>
      <c r="BY276" s="87" t="str">
        <f t="shared" ca="1" si="524"/>
        <v xml:space="preserve"> </v>
      </c>
      <c r="BZ276" s="87" t="str">
        <f t="shared" ca="1" si="524"/>
        <v xml:space="preserve"> </v>
      </c>
      <c r="CA276" s="87" t="str">
        <f t="shared" ca="1" si="524"/>
        <v xml:space="preserve"> </v>
      </c>
      <c r="CB276" s="87" t="str">
        <f t="shared" ca="1" si="524"/>
        <v xml:space="preserve"> </v>
      </c>
      <c r="CC276" s="87" t="str">
        <f t="shared" ca="1" si="524"/>
        <v xml:space="preserve"> </v>
      </c>
      <c r="CD276" s="87" t="str">
        <f t="shared" si="524"/>
        <v>WD</v>
      </c>
      <c r="CE276" s="87" t="str">
        <f t="shared" si="524"/>
        <v>WD</v>
      </c>
      <c r="CF276" s="87" t="str">
        <f t="shared" ca="1" si="524"/>
        <v xml:space="preserve"> </v>
      </c>
      <c r="CG276" s="87" t="str">
        <f t="shared" ca="1" si="524"/>
        <v xml:space="preserve"> </v>
      </c>
      <c r="CH276" s="87" t="str">
        <f t="shared" ca="1" si="524"/>
        <v xml:space="preserve"> </v>
      </c>
      <c r="CI276" s="87" t="str">
        <f t="shared" ca="1" si="524"/>
        <v xml:space="preserve"> </v>
      </c>
      <c r="CJ276" s="87" t="str">
        <f t="shared" ca="1" si="524"/>
        <v xml:space="preserve"> </v>
      </c>
      <c r="CK276" s="87" t="str">
        <f t="shared" si="524"/>
        <v>WD</v>
      </c>
      <c r="CL276" s="87" t="str">
        <f t="shared" si="524"/>
        <v>WD</v>
      </c>
      <c r="CM276" s="87" t="str">
        <f t="shared" ca="1" si="524"/>
        <v xml:space="preserve"> </v>
      </c>
      <c r="CN276" s="87" t="str">
        <f t="shared" ca="1" si="524"/>
        <v xml:space="preserve"> </v>
      </c>
      <c r="CO276" s="87" t="str">
        <f t="shared" ca="1" si="524"/>
        <v xml:space="preserve"> </v>
      </c>
      <c r="CP276" s="87" t="str">
        <f t="shared" ca="1" si="524"/>
        <v xml:space="preserve"> </v>
      </c>
      <c r="CQ276" s="87" t="str">
        <f t="shared" ca="1" si="524"/>
        <v xml:space="preserve"> </v>
      </c>
      <c r="CR276" s="87" t="str">
        <f t="shared" si="524"/>
        <v>WD</v>
      </c>
      <c r="CS276" s="87" t="str">
        <f t="shared" si="524"/>
        <v>WD</v>
      </c>
      <c r="CT276" s="87" t="str">
        <f t="shared" ca="1" si="524"/>
        <v xml:space="preserve"> </v>
      </c>
      <c r="CU276" s="87" t="str">
        <f t="shared" ca="1" si="524"/>
        <v xml:space="preserve"> </v>
      </c>
      <c r="CV276" s="87" t="str">
        <f t="shared" ca="1" si="524"/>
        <v xml:space="preserve"> </v>
      </c>
      <c r="CW276" s="87" t="str">
        <f t="shared" ca="1" si="524"/>
        <v xml:space="preserve"> </v>
      </c>
      <c r="CX276" s="87" t="str">
        <f t="shared" ca="1" si="524"/>
        <v xml:space="preserve"> </v>
      </c>
      <c r="CY276" s="87" t="str">
        <f t="shared" si="524"/>
        <v>WD</v>
      </c>
      <c r="CZ276" s="87" t="str">
        <f t="shared" si="524"/>
        <v>WD</v>
      </c>
      <c r="DA276" s="87" t="str">
        <f t="shared" ref="DA276:DZ276" ca="1" si="525">IF($C$2=TRUE,IF($F$276="",IF(AND(OR($D$276&lt;=DA$8,$D$276&lt;DB$8),$E$276&gt;=DA$8),$H$276,IF(OR(WEEKDAY(DA$8)=1,WEEKDAY(DA$8)=7),"WD"," ")),IF(AND(OR($D$276&lt;=DA$8,$D$276&lt;DB$8),$F$276&gt;=DA$8),"C",IF(OR(WEEKDAY(DA$8)=1,WEEKDAY(DA$8)=7),"WD"," "))),IF(OR(WEEKDAY(DA$8)=1,WEEKDAY(DA$8)=7),"WD",IF($F$276="",IF(AND(OR($D$276&lt;=DA$8,$D$276&lt;DB$8),$E$276&gt;=DA$8),$H$276," "),IF(AND(OR($D$276&lt;=DA$8,$D$276&lt;DB$8),$F$276&gt;=DA$8),"C"," "))))</f>
        <v xml:space="preserve"> </v>
      </c>
      <c r="DB276" s="87" t="str">
        <f t="shared" ca="1" si="525"/>
        <v xml:space="preserve"> </v>
      </c>
      <c r="DC276" s="87" t="str">
        <f t="shared" ca="1" si="525"/>
        <v xml:space="preserve"> </v>
      </c>
      <c r="DD276" s="87" t="str">
        <f t="shared" ca="1" si="525"/>
        <v xml:space="preserve"> </v>
      </c>
      <c r="DE276" s="87" t="str">
        <f t="shared" ca="1" si="525"/>
        <v xml:space="preserve"> </v>
      </c>
      <c r="DF276" s="87" t="str">
        <f t="shared" si="525"/>
        <v>WD</v>
      </c>
      <c r="DG276" s="87" t="str">
        <f t="shared" si="525"/>
        <v>WD</v>
      </c>
      <c r="DH276" s="87" t="str">
        <f t="shared" ca="1" si="525"/>
        <v xml:space="preserve"> </v>
      </c>
      <c r="DI276" s="87" t="str">
        <f t="shared" ca="1" si="525"/>
        <v xml:space="preserve"> </v>
      </c>
      <c r="DJ276" s="87" t="str">
        <f t="shared" ca="1" si="525"/>
        <v xml:space="preserve"> </v>
      </c>
      <c r="DK276" s="87" t="str">
        <f t="shared" ca="1" si="525"/>
        <v xml:space="preserve"> </v>
      </c>
      <c r="DL276" s="87" t="str">
        <f t="shared" ca="1" si="525"/>
        <v xml:space="preserve"> </v>
      </c>
      <c r="DM276" s="87" t="str">
        <f t="shared" si="525"/>
        <v>WD</v>
      </c>
      <c r="DN276" s="87" t="str">
        <f t="shared" si="525"/>
        <v>WD</v>
      </c>
      <c r="DO276" s="87" t="str">
        <f t="shared" ca="1" si="525"/>
        <v xml:space="preserve"> </v>
      </c>
      <c r="DP276" s="87" t="str">
        <f t="shared" ca="1" si="525"/>
        <v xml:space="preserve"> </v>
      </c>
      <c r="DQ276" s="87" t="str">
        <f t="shared" ca="1" si="525"/>
        <v xml:space="preserve"> </v>
      </c>
      <c r="DR276" s="87" t="str">
        <f t="shared" ca="1" si="525"/>
        <v xml:space="preserve"> </v>
      </c>
      <c r="DS276" s="87" t="str">
        <f t="shared" ca="1" si="525"/>
        <v xml:space="preserve"> </v>
      </c>
      <c r="DT276" s="87" t="str">
        <f t="shared" si="525"/>
        <v>WD</v>
      </c>
      <c r="DU276" s="87" t="str">
        <f t="shared" si="525"/>
        <v>WD</v>
      </c>
      <c r="DV276" s="87" t="str">
        <f t="shared" ca="1" si="525"/>
        <v xml:space="preserve"> </v>
      </c>
      <c r="DW276" s="87" t="str">
        <f t="shared" ca="1" si="525"/>
        <v xml:space="preserve"> </v>
      </c>
      <c r="DX276" s="87" t="str">
        <f t="shared" ca="1" si="525"/>
        <v xml:space="preserve"> </v>
      </c>
      <c r="DY276" s="87" t="str">
        <f t="shared" ca="1" si="525"/>
        <v xml:space="preserve"> </v>
      </c>
      <c r="DZ276" s="87" t="str">
        <f t="shared" ca="1" si="525"/>
        <v xml:space="preserve"> </v>
      </c>
    </row>
    <row r="277" spans="1:130" s="74" customFormat="1" ht="1.2" customHeight="1" x14ac:dyDescent="0.3">
      <c r="A277" s="96"/>
      <c r="B277" s="96"/>
      <c r="C277" s="96"/>
      <c r="D277" s="97"/>
      <c r="E277" s="97"/>
      <c r="F277" s="97"/>
      <c r="G277" s="98" t="str">
        <f ca="1">IF(AND(G276 = 100%, G278 = 100%), "100%", " ")</f>
        <v xml:space="preserve"> </v>
      </c>
      <c r="H277" s="82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  <c r="DH277" s="87"/>
      <c r="DI277" s="87"/>
      <c r="DJ277" s="87"/>
      <c r="DK277" s="87"/>
      <c r="DL277" s="87"/>
      <c r="DM277" s="87"/>
      <c r="DN277" s="87"/>
      <c r="DO277" s="87"/>
      <c r="DP277" s="87"/>
      <c r="DQ277" s="87"/>
      <c r="DR277" s="87"/>
      <c r="DS277" s="87"/>
      <c r="DT277" s="87"/>
      <c r="DU277" s="87"/>
      <c r="DV277" s="87"/>
      <c r="DW277" s="87"/>
      <c r="DX277" s="87"/>
      <c r="DY277" s="87"/>
      <c r="DZ277" s="87"/>
    </row>
    <row r="278" spans="1:130" x14ac:dyDescent="0.3">
      <c r="A278" s="96" t="str">
        <f ca="1">IF(OFFSET(Actions!B1,135,0)  = "","", OFFSET(Actions!B1,135,0) )</f>
        <v/>
      </c>
      <c r="B278" s="96" t="str">
        <f ca="1">IF(OFFSET(Actions!H$1,135,0) = "","", OFFSET(Actions!H$1,135,0))</f>
        <v/>
      </c>
      <c r="C278" s="96" t="str">
        <f ca="1">IF(OFFSET(Actions!C1,135,0)  = "","", OFFSET(Actions!C1,135,0) )</f>
        <v/>
      </c>
      <c r="D278" s="97" t="str">
        <f ca="1">IF(OFFSET(Actions!I$1,135,0) = 0/1/1900,"",IFERROR(DATEVALUE(MID(OFFSET(Actions!I$1,135,0), 5,8 )), OFFSET(Actions!I$1,135,0)))</f>
        <v/>
      </c>
      <c r="E278" s="97" t="str">
        <f ca="1">IF(OFFSET(Actions!J$1,135,0) = 0/1/1900,"",IFERROR(DATEVALUE(MID(OFFSET(Actions!J$1,135,0), 5,8 )), OFFSET(Actions!J$1,135,0)))</f>
        <v/>
      </c>
      <c r="F278" s="97" t="str">
        <f ca="1">IF(OFFSET(Actions!K$1,135,0) = 0/1/1900,"",IFERROR(DATEVALUE(MID(OFFSET(Actions!K$1,135,0), 5,8 )), OFFSET(Actions!K$1,135,0)))</f>
        <v/>
      </c>
      <c r="G278" s="98" t="str">
        <f ca="1">IF(OFFSET(Actions!G1,135,0)  = "","", OFFSET(Actions!G1,135,0) )</f>
        <v/>
      </c>
      <c r="H278" s="82" t="str">
        <f ca="1">IF(OFFSET(Actions!E1,135,0)  = "","", OFFSET(Actions!E1,135,0) )</f>
        <v/>
      </c>
      <c r="I278" s="87" t="str">
        <f t="shared" ref="I278:AN278" ca="1" si="526">IF($C$2=TRUE,IF($F$278="",IF(AND(OR($D$278&lt;=I$8,$D$278&lt;J$8),$E$278&gt;=I$8),$H$278,IF(OR(WEEKDAY(I$8)=1,WEEKDAY(I$8)=7),"WD"," ")),IF(AND(OR($D$278&lt;=I$8,$D$278&lt;J$8),$F$278&gt;=I$8),"C",IF(OR(WEEKDAY(I$8)=1,WEEKDAY(I$8)=7),"WD"," "))),IF(OR(WEEKDAY(I$8)=1,WEEKDAY(I$8)=7),"WD",IF($F$278="",IF(AND(OR($D$278&lt;=I$8,$D$278&lt;J$8),$E$278&gt;=I$8),$H$278," "),IF(AND(OR($D$278&lt;=I$8,$D$278&lt;J$8),$F$278&gt;=I$8),"C"," "))))</f>
        <v xml:space="preserve"> </v>
      </c>
      <c r="J278" s="87" t="str">
        <f t="shared" ca="1" si="526"/>
        <v xml:space="preserve"> </v>
      </c>
      <c r="K278" s="87" t="str">
        <f t="shared" ca="1" si="526"/>
        <v xml:space="preserve"> </v>
      </c>
      <c r="L278" s="87" t="str">
        <f t="shared" si="526"/>
        <v>WD</v>
      </c>
      <c r="M278" s="87" t="str">
        <f t="shared" si="526"/>
        <v>WD</v>
      </c>
      <c r="N278" s="87" t="str">
        <f t="shared" ca="1" si="526"/>
        <v xml:space="preserve"> </v>
      </c>
      <c r="O278" s="87" t="str">
        <f t="shared" ca="1" si="526"/>
        <v xml:space="preserve"> </v>
      </c>
      <c r="P278" s="87" t="str">
        <f t="shared" ca="1" si="526"/>
        <v xml:space="preserve"> </v>
      </c>
      <c r="Q278" s="87" t="str">
        <f t="shared" ca="1" si="526"/>
        <v xml:space="preserve"> </v>
      </c>
      <c r="R278" s="87" t="str">
        <f t="shared" ca="1" si="526"/>
        <v xml:space="preserve"> </v>
      </c>
      <c r="S278" s="87" t="str">
        <f t="shared" si="526"/>
        <v>WD</v>
      </c>
      <c r="T278" s="87" t="str">
        <f t="shared" si="526"/>
        <v>WD</v>
      </c>
      <c r="U278" s="87" t="str">
        <f t="shared" ca="1" si="526"/>
        <v xml:space="preserve"> </v>
      </c>
      <c r="V278" s="87" t="str">
        <f t="shared" ca="1" si="526"/>
        <v xml:space="preserve"> </v>
      </c>
      <c r="W278" s="87" t="str">
        <f t="shared" ca="1" si="526"/>
        <v xml:space="preserve"> </v>
      </c>
      <c r="X278" s="87" t="str">
        <f t="shared" ca="1" si="526"/>
        <v xml:space="preserve"> </v>
      </c>
      <c r="Y278" s="87" t="str">
        <f t="shared" ca="1" si="526"/>
        <v xml:space="preserve"> </v>
      </c>
      <c r="Z278" s="87" t="str">
        <f t="shared" si="526"/>
        <v>WD</v>
      </c>
      <c r="AA278" s="87" t="str">
        <f t="shared" si="526"/>
        <v>WD</v>
      </c>
      <c r="AB278" s="87" t="str">
        <f t="shared" ca="1" si="526"/>
        <v xml:space="preserve"> </v>
      </c>
      <c r="AC278" s="87" t="str">
        <f t="shared" ca="1" si="526"/>
        <v xml:space="preserve"> </v>
      </c>
      <c r="AD278" s="87" t="str">
        <f t="shared" ca="1" si="526"/>
        <v xml:space="preserve"> </v>
      </c>
      <c r="AE278" s="87" t="str">
        <f t="shared" ca="1" si="526"/>
        <v xml:space="preserve"> </v>
      </c>
      <c r="AF278" s="87" t="str">
        <f t="shared" ca="1" si="526"/>
        <v xml:space="preserve"> </v>
      </c>
      <c r="AG278" s="87" t="str">
        <f t="shared" si="526"/>
        <v>WD</v>
      </c>
      <c r="AH278" s="87" t="str">
        <f t="shared" si="526"/>
        <v>WD</v>
      </c>
      <c r="AI278" s="87" t="str">
        <f t="shared" ca="1" si="526"/>
        <v xml:space="preserve"> </v>
      </c>
      <c r="AJ278" s="87" t="str">
        <f t="shared" ca="1" si="526"/>
        <v xml:space="preserve"> </v>
      </c>
      <c r="AK278" s="87" t="str">
        <f t="shared" ca="1" si="526"/>
        <v xml:space="preserve"> </v>
      </c>
      <c r="AL278" s="87" t="str">
        <f t="shared" ca="1" si="526"/>
        <v xml:space="preserve"> </v>
      </c>
      <c r="AM278" s="87" t="str">
        <f t="shared" ca="1" si="526"/>
        <v xml:space="preserve"> </v>
      </c>
      <c r="AN278" s="87" t="str">
        <f t="shared" si="526"/>
        <v>WD</v>
      </c>
      <c r="AO278" s="87" t="str">
        <f t="shared" ref="AO278:BT278" si="527">IF($C$2=TRUE,IF($F$278="",IF(AND(OR($D$278&lt;=AO$8,$D$278&lt;AP$8),$E$278&gt;=AO$8),$H$278,IF(OR(WEEKDAY(AO$8)=1,WEEKDAY(AO$8)=7),"WD"," ")),IF(AND(OR($D$278&lt;=AO$8,$D$278&lt;AP$8),$F$278&gt;=AO$8),"C",IF(OR(WEEKDAY(AO$8)=1,WEEKDAY(AO$8)=7),"WD"," "))),IF(OR(WEEKDAY(AO$8)=1,WEEKDAY(AO$8)=7),"WD",IF($F$278="",IF(AND(OR($D$278&lt;=AO$8,$D$278&lt;AP$8),$E$278&gt;=AO$8),$H$278," "),IF(AND(OR($D$278&lt;=AO$8,$D$278&lt;AP$8),$F$278&gt;=AO$8),"C"," "))))</f>
        <v>WD</v>
      </c>
      <c r="AP278" s="87" t="str">
        <f t="shared" ca="1" si="527"/>
        <v xml:space="preserve"> </v>
      </c>
      <c r="AQ278" s="87" t="str">
        <f t="shared" ca="1" si="527"/>
        <v xml:space="preserve"> </v>
      </c>
      <c r="AR278" s="87" t="str">
        <f t="shared" ca="1" si="527"/>
        <v xml:space="preserve"> </v>
      </c>
      <c r="AS278" s="87" t="str">
        <f t="shared" ca="1" si="527"/>
        <v xml:space="preserve"> </v>
      </c>
      <c r="AT278" s="87" t="str">
        <f t="shared" ca="1" si="527"/>
        <v xml:space="preserve"> </v>
      </c>
      <c r="AU278" s="87" t="str">
        <f t="shared" si="527"/>
        <v>WD</v>
      </c>
      <c r="AV278" s="87" t="str">
        <f t="shared" si="527"/>
        <v>WD</v>
      </c>
      <c r="AW278" s="87" t="str">
        <f t="shared" ca="1" si="527"/>
        <v xml:space="preserve"> </v>
      </c>
      <c r="AX278" s="87" t="str">
        <f t="shared" ca="1" si="527"/>
        <v xml:space="preserve"> </v>
      </c>
      <c r="AY278" s="87" t="str">
        <f t="shared" ca="1" si="527"/>
        <v xml:space="preserve"> </v>
      </c>
      <c r="AZ278" s="87" t="str">
        <f t="shared" ca="1" si="527"/>
        <v xml:space="preserve"> </v>
      </c>
      <c r="BA278" s="87" t="str">
        <f t="shared" ca="1" si="527"/>
        <v xml:space="preserve"> </v>
      </c>
      <c r="BB278" s="87" t="str">
        <f t="shared" si="527"/>
        <v>WD</v>
      </c>
      <c r="BC278" s="87" t="str">
        <f t="shared" si="527"/>
        <v>WD</v>
      </c>
      <c r="BD278" s="87" t="str">
        <f t="shared" ca="1" si="527"/>
        <v xml:space="preserve"> </v>
      </c>
      <c r="BE278" s="87" t="str">
        <f t="shared" ca="1" si="527"/>
        <v xml:space="preserve"> </v>
      </c>
      <c r="BF278" s="87" t="str">
        <f t="shared" ca="1" si="527"/>
        <v xml:space="preserve"> </v>
      </c>
      <c r="BG278" s="87" t="str">
        <f t="shared" ca="1" si="527"/>
        <v xml:space="preserve"> </v>
      </c>
      <c r="BH278" s="87" t="str">
        <f t="shared" ca="1" si="527"/>
        <v xml:space="preserve"> </v>
      </c>
      <c r="BI278" s="87" t="str">
        <f t="shared" si="527"/>
        <v>WD</v>
      </c>
      <c r="BJ278" s="87" t="str">
        <f t="shared" si="527"/>
        <v>WD</v>
      </c>
      <c r="BK278" s="87" t="str">
        <f t="shared" ca="1" si="527"/>
        <v xml:space="preserve"> </v>
      </c>
      <c r="BL278" s="87" t="str">
        <f t="shared" ca="1" si="527"/>
        <v xml:space="preserve"> </v>
      </c>
      <c r="BM278" s="87" t="str">
        <f t="shared" ca="1" si="527"/>
        <v xml:space="preserve"> </v>
      </c>
      <c r="BN278" s="87" t="str">
        <f t="shared" ca="1" si="527"/>
        <v xml:space="preserve"> </v>
      </c>
      <c r="BO278" s="87" t="str">
        <f t="shared" ca="1" si="527"/>
        <v xml:space="preserve"> </v>
      </c>
      <c r="BP278" s="87" t="str">
        <f t="shared" si="527"/>
        <v>WD</v>
      </c>
      <c r="BQ278" s="87" t="str">
        <f t="shared" si="527"/>
        <v>WD</v>
      </c>
      <c r="BR278" s="87" t="str">
        <f t="shared" ca="1" si="527"/>
        <v xml:space="preserve"> </v>
      </c>
      <c r="BS278" s="87" t="str">
        <f t="shared" ca="1" si="527"/>
        <v xml:space="preserve"> </v>
      </c>
      <c r="BT278" s="87" t="str">
        <f t="shared" ca="1" si="527"/>
        <v xml:space="preserve"> </v>
      </c>
      <c r="BU278" s="87" t="str">
        <f t="shared" ref="BU278:CZ278" ca="1" si="528">IF($C$2=TRUE,IF($F$278="",IF(AND(OR($D$278&lt;=BU$8,$D$278&lt;BV$8),$E$278&gt;=BU$8),$H$278,IF(OR(WEEKDAY(BU$8)=1,WEEKDAY(BU$8)=7),"WD"," ")),IF(AND(OR($D$278&lt;=BU$8,$D$278&lt;BV$8),$F$278&gt;=BU$8),"C",IF(OR(WEEKDAY(BU$8)=1,WEEKDAY(BU$8)=7),"WD"," "))),IF(OR(WEEKDAY(BU$8)=1,WEEKDAY(BU$8)=7),"WD",IF($F$278="",IF(AND(OR($D$278&lt;=BU$8,$D$278&lt;BV$8),$E$278&gt;=BU$8),$H$278," "),IF(AND(OR($D$278&lt;=BU$8,$D$278&lt;BV$8),$F$278&gt;=BU$8),"C"," "))))</f>
        <v xml:space="preserve"> </v>
      </c>
      <c r="BV278" s="87" t="str">
        <f t="shared" ca="1" si="528"/>
        <v xml:space="preserve"> </v>
      </c>
      <c r="BW278" s="87" t="str">
        <f t="shared" si="528"/>
        <v>WD</v>
      </c>
      <c r="BX278" s="87" t="str">
        <f t="shared" si="528"/>
        <v>WD</v>
      </c>
      <c r="BY278" s="87" t="str">
        <f t="shared" ca="1" si="528"/>
        <v xml:space="preserve"> </v>
      </c>
      <c r="BZ278" s="87" t="str">
        <f t="shared" ca="1" si="528"/>
        <v xml:space="preserve"> </v>
      </c>
      <c r="CA278" s="87" t="str">
        <f t="shared" ca="1" si="528"/>
        <v xml:space="preserve"> </v>
      </c>
      <c r="CB278" s="87" t="str">
        <f t="shared" ca="1" si="528"/>
        <v xml:space="preserve"> </v>
      </c>
      <c r="CC278" s="87" t="str">
        <f t="shared" ca="1" si="528"/>
        <v xml:space="preserve"> </v>
      </c>
      <c r="CD278" s="87" t="str">
        <f t="shared" si="528"/>
        <v>WD</v>
      </c>
      <c r="CE278" s="87" t="str">
        <f t="shared" si="528"/>
        <v>WD</v>
      </c>
      <c r="CF278" s="87" t="str">
        <f t="shared" ca="1" si="528"/>
        <v xml:space="preserve"> </v>
      </c>
      <c r="CG278" s="87" t="str">
        <f t="shared" ca="1" si="528"/>
        <v xml:space="preserve"> </v>
      </c>
      <c r="CH278" s="87" t="str">
        <f t="shared" ca="1" si="528"/>
        <v xml:space="preserve"> </v>
      </c>
      <c r="CI278" s="87" t="str">
        <f t="shared" ca="1" si="528"/>
        <v xml:space="preserve"> </v>
      </c>
      <c r="CJ278" s="87" t="str">
        <f t="shared" ca="1" si="528"/>
        <v xml:space="preserve"> </v>
      </c>
      <c r="CK278" s="87" t="str">
        <f t="shared" si="528"/>
        <v>WD</v>
      </c>
      <c r="CL278" s="87" t="str">
        <f t="shared" si="528"/>
        <v>WD</v>
      </c>
      <c r="CM278" s="87" t="str">
        <f t="shared" ca="1" si="528"/>
        <v xml:space="preserve"> </v>
      </c>
      <c r="CN278" s="87" t="str">
        <f t="shared" ca="1" si="528"/>
        <v xml:space="preserve"> </v>
      </c>
      <c r="CO278" s="87" t="str">
        <f t="shared" ca="1" si="528"/>
        <v xml:space="preserve"> </v>
      </c>
      <c r="CP278" s="87" t="str">
        <f t="shared" ca="1" si="528"/>
        <v xml:space="preserve"> </v>
      </c>
      <c r="CQ278" s="87" t="str">
        <f t="shared" ca="1" si="528"/>
        <v xml:space="preserve"> </v>
      </c>
      <c r="CR278" s="87" t="str">
        <f t="shared" si="528"/>
        <v>WD</v>
      </c>
      <c r="CS278" s="87" t="str">
        <f t="shared" si="528"/>
        <v>WD</v>
      </c>
      <c r="CT278" s="87" t="str">
        <f t="shared" ca="1" si="528"/>
        <v xml:space="preserve"> </v>
      </c>
      <c r="CU278" s="87" t="str">
        <f t="shared" ca="1" si="528"/>
        <v xml:space="preserve"> </v>
      </c>
      <c r="CV278" s="87" t="str">
        <f t="shared" ca="1" si="528"/>
        <v xml:space="preserve"> </v>
      </c>
      <c r="CW278" s="87" t="str">
        <f t="shared" ca="1" si="528"/>
        <v xml:space="preserve"> </v>
      </c>
      <c r="CX278" s="87" t="str">
        <f t="shared" ca="1" si="528"/>
        <v xml:space="preserve"> </v>
      </c>
      <c r="CY278" s="87" t="str">
        <f t="shared" si="528"/>
        <v>WD</v>
      </c>
      <c r="CZ278" s="87" t="str">
        <f t="shared" si="528"/>
        <v>WD</v>
      </c>
      <c r="DA278" s="87" t="str">
        <f t="shared" ref="DA278:DZ278" ca="1" si="529">IF($C$2=TRUE,IF($F$278="",IF(AND(OR($D$278&lt;=DA$8,$D$278&lt;DB$8),$E$278&gt;=DA$8),$H$278,IF(OR(WEEKDAY(DA$8)=1,WEEKDAY(DA$8)=7),"WD"," ")),IF(AND(OR($D$278&lt;=DA$8,$D$278&lt;DB$8),$F$278&gt;=DA$8),"C",IF(OR(WEEKDAY(DA$8)=1,WEEKDAY(DA$8)=7),"WD"," "))),IF(OR(WEEKDAY(DA$8)=1,WEEKDAY(DA$8)=7),"WD",IF($F$278="",IF(AND(OR($D$278&lt;=DA$8,$D$278&lt;DB$8),$E$278&gt;=DA$8),$H$278," "),IF(AND(OR($D$278&lt;=DA$8,$D$278&lt;DB$8),$F$278&gt;=DA$8),"C"," "))))</f>
        <v xml:space="preserve"> </v>
      </c>
      <c r="DB278" s="87" t="str">
        <f t="shared" ca="1" si="529"/>
        <v xml:space="preserve"> </v>
      </c>
      <c r="DC278" s="87" t="str">
        <f t="shared" ca="1" si="529"/>
        <v xml:space="preserve"> </v>
      </c>
      <c r="DD278" s="87" t="str">
        <f t="shared" ca="1" si="529"/>
        <v xml:space="preserve"> </v>
      </c>
      <c r="DE278" s="87" t="str">
        <f t="shared" ca="1" si="529"/>
        <v xml:space="preserve"> </v>
      </c>
      <c r="DF278" s="87" t="str">
        <f t="shared" si="529"/>
        <v>WD</v>
      </c>
      <c r="DG278" s="87" t="str">
        <f t="shared" si="529"/>
        <v>WD</v>
      </c>
      <c r="DH278" s="87" t="str">
        <f t="shared" ca="1" si="529"/>
        <v xml:space="preserve"> </v>
      </c>
      <c r="DI278" s="87" t="str">
        <f t="shared" ca="1" si="529"/>
        <v xml:space="preserve"> </v>
      </c>
      <c r="DJ278" s="87" t="str">
        <f t="shared" ca="1" si="529"/>
        <v xml:space="preserve"> </v>
      </c>
      <c r="DK278" s="87" t="str">
        <f t="shared" ca="1" si="529"/>
        <v xml:space="preserve"> </v>
      </c>
      <c r="DL278" s="87" t="str">
        <f t="shared" ca="1" si="529"/>
        <v xml:space="preserve"> </v>
      </c>
      <c r="DM278" s="87" t="str">
        <f t="shared" si="529"/>
        <v>WD</v>
      </c>
      <c r="DN278" s="87" t="str">
        <f t="shared" si="529"/>
        <v>WD</v>
      </c>
      <c r="DO278" s="87" t="str">
        <f t="shared" ca="1" si="529"/>
        <v xml:space="preserve"> </v>
      </c>
      <c r="DP278" s="87" t="str">
        <f t="shared" ca="1" si="529"/>
        <v xml:space="preserve"> </v>
      </c>
      <c r="DQ278" s="87" t="str">
        <f t="shared" ca="1" si="529"/>
        <v xml:space="preserve"> </v>
      </c>
      <c r="DR278" s="87" t="str">
        <f t="shared" ca="1" si="529"/>
        <v xml:space="preserve"> </v>
      </c>
      <c r="DS278" s="87" t="str">
        <f t="shared" ca="1" si="529"/>
        <v xml:space="preserve"> </v>
      </c>
      <c r="DT278" s="87" t="str">
        <f t="shared" si="529"/>
        <v>WD</v>
      </c>
      <c r="DU278" s="87" t="str">
        <f t="shared" si="529"/>
        <v>WD</v>
      </c>
      <c r="DV278" s="87" t="str">
        <f t="shared" ca="1" si="529"/>
        <v xml:space="preserve"> </v>
      </c>
      <c r="DW278" s="87" t="str">
        <f t="shared" ca="1" si="529"/>
        <v xml:space="preserve"> </v>
      </c>
      <c r="DX278" s="87" t="str">
        <f t="shared" ca="1" si="529"/>
        <v xml:space="preserve"> </v>
      </c>
      <c r="DY278" s="87" t="str">
        <f t="shared" ca="1" si="529"/>
        <v xml:space="preserve"> </v>
      </c>
      <c r="DZ278" s="87" t="str">
        <f t="shared" ca="1" si="529"/>
        <v xml:space="preserve"> </v>
      </c>
    </row>
    <row r="279" spans="1:130" s="74" customFormat="1" ht="1.2" customHeight="1" x14ac:dyDescent="0.3">
      <c r="A279" s="96"/>
      <c r="B279" s="96"/>
      <c r="C279" s="96"/>
      <c r="D279" s="97"/>
      <c r="E279" s="97"/>
      <c r="F279" s="97"/>
      <c r="G279" s="98" t="str">
        <f ca="1">IF(AND(G278 = 100%, G280 = 100%), "100%", " ")</f>
        <v xml:space="preserve"> </v>
      </c>
      <c r="H279" s="82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  <c r="BX279" s="87"/>
      <c r="BY279" s="87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87"/>
      <c r="CZ279" s="87"/>
      <c r="DA279" s="87"/>
      <c r="DB279" s="87"/>
      <c r="DC279" s="87"/>
      <c r="DD279" s="87"/>
      <c r="DE279" s="87"/>
      <c r="DF279" s="87"/>
      <c r="DG279" s="87"/>
      <c r="DH279" s="87"/>
      <c r="DI279" s="87"/>
      <c r="DJ279" s="87"/>
      <c r="DK279" s="87"/>
      <c r="DL279" s="87"/>
      <c r="DM279" s="87"/>
      <c r="DN279" s="87"/>
      <c r="DO279" s="87"/>
      <c r="DP279" s="87"/>
      <c r="DQ279" s="87"/>
      <c r="DR279" s="87"/>
      <c r="DS279" s="87"/>
      <c r="DT279" s="87"/>
      <c r="DU279" s="87"/>
      <c r="DV279" s="87"/>
      <c r="DW279" s="87"/>
      <c r="DX279" s="87"/>
      <c r="DY279" s="87"/>
      <c r="DZ279" s="87"/>
    </row>
    <row r="280" spans="1:130" x14ac:dyDescent="0.3">
      <c r="A280" s="96" t="str">
        <f ca="1">IF(OFFSET(Actions!B1,136,0)  = "","", OFFSET(Actions!B1,136,0) )</f>
        <v/>
      </c>
      <c r="B280" s="96" t="str">
        <f ca="1">IF(OFFSET(Actions!H$1,136,0) = "","", OFFSET(Actions!H$1,136,0))</f>
        <v/>
      </c>
      <c r="C280" s="96" t="str">
        <f ca="1">IF(OFFSET(Actions!C1,136,0)  = "","", OFFSET(Actions!C1,136,0) )</f>
        <v/>
      </c>
      <c r="D280" s="97" t="str">
        <f ca="1">IF(OFFSET(Actions!I$1,136,0) = 0/1/1900,"",IFERROR(DATEVALUE(MID(OFFSET(Actions!I$1,136,0), 5,8 )), OFFSET(Actions!I$1,136,0)))</f>
        <v/>
      </c>
      <c r="E280" s="97" t="str">
        <f ca="1">IF(OFFSET(Actions!J$1,136,0) = 0/1/1900,"",IFERROR(DATEVALUE(MID(OFFSET(Actions!J$1,136,0), 5,8 )), OFFSET(Actions!J$1,136,0)))</f>
        <v/>
      </c>
      <c r="F280" s="97" t="str">
        <f ca="1">IF(OFFSET(Actions!K$1,136,0) = 0/1/1900,"",IFERROR(DATEVALUE(MID(OFFSET(Actions!K$1,136,0), 5,8 )), OFFSET(Actions!K$1,136,0)))</f>
        <v/>
      </c>
      <c r="G280" s="98" t="str">
        <f ca="1">IF(OFFSET(Actions!G1,136,0)  = "","", OFFSET(Actions!G1,136,0) )</f>
        <v/>
      </c>
      <c r="H280" s="82" t="str">
        <f ca="1">IF(OFFSET(Actions!E1,136,0)  = "","", OFFSET(Actions!E1,136,0) )</f>
        <v/>
      </c>
      <c r="I280" s="87" t="str">
        <f t="shared" ref="I280:AN280" ca="1" si="530">IF($C$2=TRUE,IF($F$280="",IF(AND(OR($D$280&lt;=I$8,$D$280&lt;J$8),$E$280&gt;=I$8),$H$280,IF(OR(WEEKDAY(I$8)=1,WEEKDAY(I$8)=7),"WD"," ")),IF(AND(OR($D$280&lt;=I$8,$D$280&lt;J$8),$F$280&gt;=I$8),"C",IF(OR(WEEKDAY(I$8)=1,WEEKDAY(I$8)=7),"WD"," "))),IF(OR(WEEKDAY(I$8)=1,WEEKDAY(I$8)=7),"WD",IF($F$280="",IF(AND(OR($D$280&lt;=I$8,$D$280&lt;J$8),$E$280&gt;=I$8),$H$280," "),IF(AND(OR($D$280&lt;=I$8,$D$280&lt;J$8),$F$280&gt;=I$8),"C"," "))))</f>
        <v xml:space="preserve"> </v>
      </c>
      <c r="J280" s="87" t="str">
        <f t="shared" ca="1" si="530"/>
        <v xml:space="preserve"> </v>
      </c>
      <c r="K280" s="87" t="str">
        <f t="shared" ca="1" si="530"/>
        <v xml:space="preserve"> </v>
      </c>
      <c r="L280" s="87" t="str">
        <f t="shared" si="530"/>
        <v>WD</v>
      </c>
      <c r="M280" s="87" t="str">
        <f t="shared" si="530"/>
        <v>WD</v>
      </c>
      <c r="N280" s="87" t="str">
        <f t="shared" ca="1" si="530"/>
        <v xml:space="preserve"> </v>
      </c>
      <c r="O280" s="87" t="str">
        <f t="shared" ca="1" si="530"/>
        <v xml:space="preserve"> </v>
      </c>
      <c r="P280" s="87" t="str">
        <f t="shared" ca="1" si="530"/>
        <v xml:space="preserve"> </v>
      </c>
      <c r="Q280" s="87" t="str">
        <f t="shared" ca="1" si="530"/>
        <v xml:space="preserve"> </v>
      </c>
      <c r="R280" s="87" t="str">
        <f t="shared" ca="1" si="530"/>
        <v xml:space="preserve"> </v>
      </c>
      <c r="S280" s="87" t="str">
        <f t="shared" si="530"/>
        <v>WD</v>
      </c>
      <c r="T280" s="87" t="str">
        <f t="shared" si="530"/>
        <v>WD</v>
      </c>
      <c r="U280" s="87" t="str">
        <f t="shared" ca="1" si="530"/>
        <v xml:space="preserve"> </v>
      </c>
      <c r="V280" s="87" t="str">
        <f t="shared" ca="1" si="530"/>
        <v xml:space="preserve"> </v>
      </c>
      <c r="W280" s="87" t="str">
        <f t="shared" ca="1" si="530"/>
        <v xml:space="preserve"> </v>
      </c>
      <c r="X280" s="87" t="str">
        <f t="shared" ca="1" si="530"/>
        <v xml:space="preserve"> </v>
      </c>
      <c r="Y280" s="87" t="str">
        <f t="shared" ca="1" si="530"/>
        <v xml:space="preserve"> </v>
      </c>
      <c r="Z280" s="87" t="str">
        <f t="shared" si="530"/>
        <v>WD</v>
      </c>
      <c r="AA280" s="87" t="str">
        <f t="shared" si="530"/>
        <v>WD</v>
      </c>
      <c r="AB280" s="87" t="str">
        <f t="shared" ca="1" si="530"/>
        <v xml:space="preserve"> </v>
      </c>
      <c r="AC280" s="87" t="str">
        <f t="shared" ca="1" si="530"/>
        <v xml:space="preserve"> </v>
      </c>
      <c r="AD280" s="87" t="str">
        <f t="shared" ca="1" si="530"/>
        <v xml:space="preserve"> </v>
      </c>
      <c r="AE280" s="87" t="str">
        <f t="shared" ca="1" si="530"/>
        <v xml:space="preserve"> </v>
      </c>
      <c r="AF280" s="87" t="str">
        <f t="shared" ca="1" si="530"/>
        <v xml:space="preserve"> </v>
      </c>
      <c r="AG280" s="87" t="str">
        <f t="shared" si="530"/>
        <v>WD</v>
      </c>
      <c r="AH280" s="87" t="str">
        <f t="shared" si="530"/>
        <v>WD</v>
      </c>
      <c r="AI280" s="87" t="str">
        <f t="shared" ca="1" si="530"/>
        <v xml:space="preserve"> </v>
      </c>
      <c r="AJ280" s="87" t="str">
        <f t="shared" ca="1" si="530"/>
        <v xml:space="preserve"> </v>
      </c>
      <c r="AK280" s="87" t="str">
        <f t="shared" ca="1" si="530"/>
        <v xml:space="preserve"> </v>
      </c>
      <c r="AL280" s="87" t="str">
        <f t="shared" ca="1" si="530"/>
        <v xml:space="preserve"> </v>
      </c>
      <c r="AM280" s="87" t="str">
        <f t="shared" ca="1" si="530"/>
        <v xml:space="preserve"> </v>
      </c>
      <c r="AN280" s="87" t="str">
        <f t="shared" si="530"/>
        <v>WD</v>
      </c>
      <c r="AO280" s="87" t="str">
        <f t="shared" ref="AO280:BT280" si="531">IF($C$2=TRUE,IF($F$280="",IF(AND(OR($D$280&lt;=AO$8,$D$280&lt;AP$8),$E$280&gt;=AO$8),$H$280,IF(OR(WEEKDAY(AO$8)=1,WEEKDAY(AO$8)=7),"WD"," ")),IF(AND(OR($D$280&lt;=AO$8,$D$280&lt;AP$8),$F$280&gt;=AO$8),"C",IF(OR(WEEKDAY(AO$8)=1,WEEKDAY(AO$8)=7),"WD"," "))),IF(OR(WEEKDAY(AO$8)=1,WEEKDAY(AO$8)=7),"WD",IF($F$280="",IF(AND(OR($D$280&lt;=AO$8,$D$280&lt;AP$8),$E$280&gt;=AO$8),$H$280," "),IF(AND(OR($D$280&lt;=AO$8,$D$280&lt;AP$8),$F$280&gt;=AO$8),"C"," "))))</f>
        <v>WD</v>
      </c>
      <c r="AP280" s="87" t="str">
        <f t="shared" ca="1" si="531"/>
        <v xml:space="preserve"> </v>
      </c>
      <c r="AQ280" s="87" t="str">
        <f t="shared" ca="1" si="531"/>
        <v xml:space="preserve"> </v>
      </c>
      <c r="AR280" s="87" t="str">
        <f t="shared" ca="1" si="531"/>
        <v xml:space="preserve"> </v>
      </c>
      <c r="AS280" s="87" t="str">
        <f t="shared" ca="1" si="531"/>
        <v xml:space="preserve"> </v>
      </c>
      <c r="AT280" s="87" t="str">
        <f t="shared" ca="1" si="531"/>
        <v xml:space="preserve"> </v>
      </c>
      <c r="AU280" s="87" t="str">
        <f t="shared" si="531"/>
        <v>WD</v>
      </c>
      <c r="AV280" s="87" t="str">
        <f t="shared" si="531"/>
        <v>WD</v>
      </c>
      <c r="AW280" s="87" t="str">
        <f t="shared" ca="1" si="531"/>
        <v xml:space="preserve"> </v>
      </c>
      <c r="AX280" s="87" t="str">
        <f t="shared" ca="1" si="531"/>
        <v xml:space="preserve"> </v>
      </c>
      <c r="AY280" s="87" t="str">
        <f t="shared" ca="1" si="531"/>
        <v xml:space="preserve"> </v>
      </c>
      <c r="AZ280" s="87" t="str">
        <f t="shared" ca="1" si="531"/>
        <v xml:space="preserve"> </v>
      </c>
      <c r="BA280" s="87" t="str">
        <f t="shared" ca="1" si="531"/>
        <v xml:space="preserve"> </v>
      </c>
      <c r="BB280" s="87" t="str">
        <f t="shared" si="531"/>
        <v>WD</v>
      </c>
      <c r="BC280" s="87" t="str">
        <f t="shared" si="531"/>
        <v>WD</v>
      </c>
      <c r="BD280" s="87" t="str">
        <f t="shared" ca="1" si="531"/>
        <v xml:space="preserve"> </v>
      </c>
      <c r="BE280" s="87" t="str">
        <f t="shared" ca="1" si="531"/>
        <v xml:space="preserve"> </v>
      </c>
      <c r="BF280" s="87" t="str">
        <f t="shared" ca="1" si="531"/>
        <v xml:space="preserve"> </v>
      </c>
      <c r="BG280" s="87" t="str">
        <f t="shared" ca="1" si="531"/>
        <v xml:space="preserve"> </v>
      </c>
      <c r="BH280" s="87" t="str">
        <f t="shared" ca="1" si="531"/>
        <v xml:space="preserve"> </v>
      </c>
      <c r="BI280" s="87" t="str">
        <f t="shared" si="531"/>
        <v>WD</v>
      </c>
      <c r="BJ280" s="87" t="str">
        <f t="shared" si="531"/>
        <v>WD</v>
      </c>
      <c r="BK280" s="87" t="str">
        <f t="shared" ca="1" si="531"/>
        <v xml:space="preserve"> </v>
      </c>
      <c r="BL280" s="87" t="str">
        <f t="shared" ca="1" si="531"/>
        <v xml:space="preserve"> </v>
      </c>
      <c r="BM280" s="87" t="str">
        <f t="shared" ca="1" si="531"/>
        <v xml:space="preserve"> </v>
      </c>
      <c r="BN280" s="87" t="str">
        <f t="shared" ca="1" si="531"/>
        <v xml:space="preserve"> </v>
      </c>
      <c r="BO280" s="87" t="str">
        <f t="shared" ca="1" si="531"/>
        <v xml:space="preserve"> </v>
      </c>
      <c r="BP280" s="87" t="str">
        <f t="shared" si="531"/>
        <v>WD</v>
      </c>
      <c r="BQ280" s="87" t="str">
        <f t="shared" si="531"/>
        <v>WD</v>
      </c>
      <c r="BR280" s="87" t="str">
        <f t="shared" ca="1" si="531"/>
        <v xml:space="preserve"> </v>
      </c>
      <c r="BS280" s="87" t="str">
        <f t="shared" ca="1" si="531"/>
        <v xml:space="preserve"> </v>
      </c>
      <c r="BT280" s="87" t="str">
        <f t="shared" ca="1" si="531"/>
        <v xml:space="preserve"> </v>
      </c>
      <c r="BU280" s="87" t="str">
        <f t="shared" ref="BU280:CZ280" ca="1" si="532">IF($C$2=TRUE,IF($F$280="",IF(AND(OR($D$280&lt;=BU$8,$D$280&lt;BV$8),$E$280&gt;=BU$8),$H$280,IF(OR(WEEKDAY(BU$8)=1,WEEKDAY(BU$8)=7),"WD"," ")),IF(AND(OR($D$280&lt;=BU$8,$D$280&lt;BV$8),$F$280&gt;=BU$8),"C",IF(OR(WEEKDAY(BU$8)=1,WEEKDAY(BU$8)=7),"WD"," "))),IF(OR(WEEKDAY(BU$8)=1,WEEKDAY(BU$8)=7),"WD",IF($F$280="",IF(AND(OR($D$280&lt;=BU$8,$D$280&lt;BV$8),$E$280&gt;=BU$8),$H$280," "),IF(AND(OR($D$280&lt;=BU$8,$D$280&lt;BV$8),$F$280&gt;=BU$8),"C"," "))))</f>
        <v xml:space="preserve"> </v>
      </c>
      <c r="BV280" s="87" t="str">
        <f t="shared" ca="1" si="532"/>
        <v xml:space="preserve"> </v>
      </c>
      <c r="BW280" s="87" t="str">
        <f t="shared" si="532"/>
        <v>WD</v>
      </c>
      <c r="BX280" s="87" t="str">
        <f t="shared" si="532"/>
        <v>WD</v>
      </c>
      <c r="BY280" s="87" t="str">
        <f t="shared" ca="1" si="532"/>
        <v xml:space="preserve"> </v>
      </c>
      <c r="BZ280" s="87" t="str">
        <f t="shared" ca="1" si="532"/>
        <v xml:space="preserve"> </v>
      </c>
      <c r="CA280" s="87" t="str">
        <f t="shared" ca="1" si="532"/>
        <v xml:space="preserve"> </v>
      </c>
      <c r="CB280" s="87" t="str">
        <f t="shared" ca="1" si="532"/>
        <v xml:space="preserve"> </v>
      </c>
      <c r="CC280" s="87" t="str">
        <f t="shared" ca="1" si="532"/>
        <v xml:space="preserve"> </v>
      </c>
      <c r="CD280" s="87" t="str">
        <f t="shared" si="532"/>
        <v>WD</v>
      </c>
      <c r="CE280" s="87" t="str">
        <f t="shared" si="532"/>
        <v>WD</v>
      </c>
      <c r="CF280" s="87" t="str">
        <f t="shared" ca="1" si="532"/>
        <v xml:space="preserve"> </v>
      </c>
      <c r="CG280" s="87" t="str">
        <f t="shared" ca="1" si="532"/>
        <v xml:space="preserve"> </v>
      </c>
      <c r="CH280" s="87" t="str">
        <f t="shared" ca="1" si="532"/>
        <v xml:space="preserve"> </v>
      </c>
      <c r="CI280" s="87" t="str">
        <f t="shared" ca="1" si="532"/>
        <v xml:space="preserve"> </v>
      </c>
      <c r="CJ280" s="87" t="str">
        <f t="shared" ca="1" si="532"/>
        <v xml:space="preserve"> </v>
      </c>
      <c r="CK280" s="87" t="str">
        <f t="shared" si="532"/>
        <v>WD</v>
      </c>
      <c r="CL280" s="87" t="str">
        <f t="shared" si="532"/>
        <v>WD</v>
      </c>
      <c r="CM280" s="87" t="str">
        <f t="shared" ca="1" si="532"/>
        <v xml:space="preserve"> </v>
      </c>
      <c r="CN280" s="87" t="str">
        <f t="shared" ca="1" si="532"/>
        <v xml:space="preserve"> </v>
      </c>
      <c r="CO280" s="87" t="str">
        <f t="shared" ca="1" si="532"/>
        <v xml:space="preserve"> </v>
      </c>
      <c r="CP280" s="87" t="str">
        <f t="shared" ca="1" si="532"/>
        <v xml:space="preserve"> </v>
      </c>
      <c r="CQ280" s="87" t="str">
        <f t="shared" ca="1" si="532"/>
        <v xml:space="preserve"> </v>
      </c>
      <c r="CR280" s="87" t="str">
        <f t="shared" si="532"/>
        <v>WD</v>
      </c>
      <c r="CS280" s="87" t="str">
        <f t="shared" si="532"/>
        <v>WD</v>
      </c>
      <c r="CT280" s="87" t="str">
        <f t="shared" ca="1" si="532"/>
        <v xml:space="preserve"> </v>
      </c>
      <c r="CU280" s="87" t="str">
        <f t="shared" ca="1" si="532"/>
        <v xml:space="preserve"> </v>
      </c>
      <c r="CV280" s="87" t="str">
        <f t="shared" ca="1" si="532"/>
        <v xml:space="preserve"> </v>
      </c>
      <c r="CW280" s="87" t="str">
        <f t="shared" ca="1" si="532"/>
        <v xml:space="preserve"> </v>
      </c>
      <c r="CX280" s="87" t="str">
        <f t="shared" ca="1" si="532"/>
        <v xml:space="preserve"> </v>
      </c>
      <c r="CY280" s="87" t="str">
        <f t="shared" si="532"/>
        <v>WD</v>
      </c>
      <c r="CZ280" s="87" t="str">
        <f t="shared" si="532"/>
        <v>WD</v>
      </c>
      <c r="DA280" s="87" t="str">
        <f t="shared" ref="DA280:DZ280" ca="1" si="533">IF($C$2=TRUE,IF($F$280="",IF(AND(OR($D$280&lt;=DA$8,$D$280&lt;DB$8),$E$280&gt;=DA$8),$H$280,IF(OR(WEEKDAY(DA$8)=1,WEEKDAY(DA$8)=7),"WD"," ")),IF(AND(OR($D$280&lt;=DA$8,$D$280&lt;DB$8),$F$280&gt;=DA$8),"C",IF(OR(WEEKDAY(DA$8)=1,WEEKDAY(DA$8)=7),"WD"," "))),IF(OR(WEEKDAY(DA$8)=1,WEEKDAY(DA$8)=7),"WD",IF($F$280="",IF(AND(OR($D$280&lt;=DA$8,$D$280&lt;DB$8),$E$280&gt;=DA$8),$H$280," "),IF(AND(OR($D$280&lt;=DA$8,$D$280&lt;DB$8),$F$280&gt;=DA$8),"C"," "))))</f>
        <v xml:space="preserve"> </v>
      </c>
      <c r="DB280" s="87" t="str">
        <f t="shared" ca="1" si="533"/>
        <v xml:space="preserve"> </v>
      </c>
      <c r="DC280" s="87" t="str">
        <f t="shared" ca="1" si="533"/>
        <v xml:space="preserve"> </v>
      </c>
      <c r="DD280" s="87" t="str">
        <f t="shared" ca="1" si="533"/>
        <v xml:space="preserve"> </v>
      </c>
      <c r="DE280" s="87" t="str">
        <f t="shared" ca="1" si="533"/>
        <v xml:space="preserve"> </v>
      </c>
      <c r="DF280" s="87" t="str">
        <f t="shared" si="533"/>
        <v>WD</v>
      </c>
      <c r="DG280" s="87" t="str">
        <f t="shared" si="533"/>
        <v>WD</v>
      </c>
      <c r="DH280" s="87" t="str">
        <f t="shared" ca="1" si="533"/>
        <v xml:space="preserve"> </v>
      </c>
      <c r="DI280" s="87" t="str">
        <f t="shared" ca="1" si="533"/>
        <v xml:space="preserve"> </v>
      </c>
      <c r="DJ280" s="87" t="str">
        <f t="shared" ca="1" si="533"/>
        <v xml:space="preserve"> </v>
      </c>
      <c r="DK280" s="87" t="str">
        <f t="shared" ca="1" si="533"/>
        <v xml:space="preserve"> </v>
      </c>
      <c r="DL280" s="87" t="str">
        <f t="shared" ca="1" si="533"/>
        <v xml:space="preserve"> </v>
      </c>
      <c r="DM280" s="87" t="str">
        <f t="shared" si="533"/>
        <v>WD</v>
      </c>
      <c r="DN280" s="87" t="str">
        <f t="shared" si="533"/>
        <v>WD</v>
      </c>
      <c r="DO280" s="87" t="str">
        <f t="shared" ca="1" si="533"/>
        <v xml:space="preserve"> </v>
      </c>
      <c r="DP280" s="87" t="str">
        <f t="shared" ca="1" si="533"/>
        <v xml:space="preserve"> </v>
      </c>
      <c r="DQ280" s="87" t="str">
        <f t="shared" ca="1" si="533"/>
        <v xml:space="preserve"> </v>
      </c>
      <c r="DR280" s="87" t="str">
        <f t="shared" ca="1" si="533"/>
        <v xml:space="preserve"> </v>
      </c>
      <c r="DS280" s="87" t="str">
        <f t="shared" ca="1" si="533"/>
        <v xml:space="preserve"> </v>
      </c>
      <c r="DT280" s="87" t="str">
        <f t="shared" si="533"/>
        <v>WD</v>
      </c>
      <c r="DU280" s="87" t="str">
        <f t="shared" si="533"/>
        <v>WD</v>
      </c>
      <c r="DV280" s="87" t="str">
        <f t="shared" ca="1" si="533"/>
        <v xml:space="preserve"> </v>
      </c>
      <c r="DW280" s="87" t="str">
        <f t="shared" ca="1" si="533"/>
        <v xml:space="preserve"> </v>
      </c>
      <c r="DX280" s="87" t="str">
        <f t="shared" ca="1" si="533"/>
        <v xml:space="preserve"> </v>
      </c>
      <c r="DY280" s="87" t="str">
        <f t="shared" ca="1" si="533"/>
        <v xml:space="preserve"> </v>
      </c>
      <c r="DZ280" s="87" t="str">
        <f t="shared" ca="1" si="533"/>
        <v xml:space="preserve"> </v>
      </c>
    </row>
    <row r="281" spans="1:130" s="74" customFormat="1" ht="1.2" customHeight="1" x14ac:dyDescent="0.3">
      <c r="A281" s="96"/>
      <c r="B281" s="96"/>
      <c r="C281" s="96"/>
      <c r="D281" s="97"/>
      <c r="E281" s="97"/>
      <c r="F281" s="97"/>
      <c r="G281" s="98" t="str">
        <f ca="1">IF(AND(G280 = 100%, G282 = 100%), "100%", " ")</f>
        <v xml:space="preserve"> </v>
      </c>
      <c r="H281" s="82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  <c r="BX281" s="87"/>
      <c r="BY281" s="87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  <c r="DH281" s="87"/>
      <c r="DI281" s="87"/>
      <c r="DJ281" s="87"/>
      <c r="DK281" s="87"/>
      <c r="DL281" s="87"/>
      <c r="DM281" s="87"/>
      <c r="DN281" s="87"/>
      <c r="DO281" s="87"/>
      <c r="DP281" s="87"/>
      <c r="DQ281" s="87"/>
      <c r="DR281" s="87"/>
      <c r="DS281" s="87"/>
      <c r="DT281" s="87"/>
      <c r="DU281" s="87"/>
      <c r="DV281" s="87"/>
      <c r="DW281" s="87"/>
      <c r="DX281" s="87"/>
      <c r="DY281" s="87"/>
      <c r="DZ281" s="87"/>
    </row>
    <row r="282" spans="1:130" x14ac:dyDescent="0.3">
      <c r="A282" s="96" t="str">
        <f ca="1">IF(OFFSET(Actions!B1,137,0)  = "","", OFFSET(Actions!B1,137,0) )</f>
        <v/>
      </c>
      <c r="B282" s="96" t="str">
        <f ca="1">IF(OFFSET(Actions!H$1,137,0) = "","", OFFSET(Actions!H$1,137,0))</f>
        <v/>
      </c>
      <c r="C282" s="96" t="str">
        <f ca="1">IF(OFFSET(Actions!C1,137,0)  = "","", OFFSET(Actions!C1,137,0) )</f>
        <v/>
      </c>
      <c r="D282" s="97" t="str">
        <f ca="1">IF(OFFSET(Actions!I$1,137,0) = 0/1/1900,"",IFERROR(DATEVALUE(MID(OFFSET(Actions!I$1,137,0), 5,8 )), OFFSET(Actions!I$1,137,0)))</f>
        <v/>
      </c>
      <c r="E282" s="97" t="str">
        <f ca="1">IF(OFFSET(Actions!J$1,137,0) = 0/1/1900,"",IFERROR(DATEVALUE(MID(OFFSET(Actions!J$1,137,0), 5,8 )), OFFSET(Actions!J$1,137,0)))</f>
        <v/>
      </c>
      <c r="F282" s="97" t="str">
        <f ca="1">IF(OFFSET(Actions!K$1,137,0) = 0/1/1900,"",IFERROR(DATEVALUE(MID(OFFSET(Actions!K$1,137,0), 5,8 )), OFFSET(Actions!K$1,137,0)))</f>
        <v/>
      </c>
      <c r="G282" s="98" t="str">
        <f ca="1">IF(OFFSET(Actions!G1,137,0)  = "","", OFFSET(Actions!G1,137,0) )</f>
        <v/>
      </c>
      <c r="H282" s="82" t="str">
        <f ca="1">IF(OFFSET(Actions!E1,137,0)  = "","", OFFSET(Actions!E1,137,0) )</f>
        <v/>
      </c>
      <c r="I282" s="87" t="str">
        <f t="shared" ref="I282:AN282" ca="1" si="534">IF($C$2=TRUE,IF($F$282="",IF(AND(OR($D$282&lt;=I$8,$D$282&lt;J$8),$E$282&gt;=I$8),$H$282,IF(OR(WEEKDAY(I$8)=1,WEEKDAY(I$8)=7),"WD"," ")),IF(AND(OR($D$282&lt;=I$8,$D$282&lt;J$8),$F$282&gt;=I$8),"C",IF(OR(WEEKDAY(I$8)=1,WEEKDAY(I$8)=7),"WD"," "))),IF(OR(WEEKDAY(I$8)=1,WEEKDAY(I$8)=7),"WD",IF($F$282="",IF(AND(OR($D$282&lt;=I$8,$D$282&lt;J$8),$E$282&gt;=I$8),$H$282," "),IF(AND(OR($D$282&lt;=I$8,$D$282&lt;J$8),$F$282&gt;=I$8),"C"," "))))</f>
        <v xml:space="preserve"> </v>
      </c>
      <c r="J282" s="87" t="str">
        <f t="shared" ca="1" si="534"/>
        <v xml:space="preserve"> </v>
      </c>
      <c r="K282" s="87" t="str">
        <f t="shared" ca="1" si="534"/>
        <v xml:space="preserve"> </v>
      </c>
      <c r="L282" s="87" t="str">
        <f t="shared" si="534"/>
        <v>WD</v>
      </c>
      <c r="M282" s="87" t="str">
        <f t="shared" si="534"/>
        <v>WD</v>
      </c>
      <c r="N282" s="87" t="str">
        <f t="shared" ca="1" si="534"/>
        <v xml:space="preserve"> </v>
      </c>
      <c r="O282" s="87" t="str">
        <f t="shared" ca="1" si="534"/>
        <v xml:space="preserve"> </v>
      </c>
      <c r="P282" s="87" t="str">
        <f t="shared" ca="1" si="534"/>
        <v xml:space="preserve"> </v>
      </c>
      <c r="Q282" s="87" t="str">
        <f t="shared" ca="1" si="534"/>
        <v xml:space="preserve"> </v>
      </c>
      <c r="R282" s="87" t="str">
        <f t="shared" ca="1" si="534"/>
        <v xml:space="preserve"> </v>
      </c>
      <c r="S282" s="87" t="str">
        <f t="shared" si="534"/>
        <v>WD</v>
      </c>
      <c r="T282" s="87" t="str">
        <f t="shared" si="534"/>
        <v>WD</v>
      </c>
      <c r="U282" s="87" t="str">
        <f t="shared" ca="1" si="534"/>
        <v xml:space="preserve"> </v>
      </c>
      <c r="V282" s="87" t="str">
        <f t="shared" ca="1" si="534"/>
        <v xml:space="preserve"> </v>
      </c>
      <c r="W282" s="87" t="str">
        <f t="shared" ca="1" si="534"/>
        <v xml:space="preserve"> </v>
      </c>
      <c r="X282" s="87" t="str">
        <f t="shared" ca="1" si="534"/>
        <v xml:space="preserve"> </v>
      </c>
      <c r="Y282" s="87" t="str">
        <f t="shared" ca="1" si="534"/>
        <v xml:space="preserve"> </v>
      </c>
      <c r="Z282" s="87" t="str">
        <f t="shared" si="534"/>
        <v>WD</v>
      </c>
      <c r="AA282" s="87" t="str">
        <f t="shared" si="534"/>
        <v>WD</v>
      </c>
      <c r="AB282" s="87" t="str">
        <f t="shared" ca="1" si="534"/>
        <v xml:space="preserve"> </v>
      </c>
      <c r="AC282" s="87" t="str">
        <f t="shared" ca="1" si="534"/>
        <v xml:space="preserve"> </v>
      </c>
      <c r="AD282" s="87" t="str">
        <f t="shared" ca="1" si="534"/>
        <v xml:space="preserve"> </v>
      </c>
      <c r="AE282" s="87" t="str">
        <f t="shared" ca="1" si="534"/>
        <v xml:space="preserve"> </v>
      </c>
      <c r="AF282" s="87" t="str">
        <f t="shared" ca="1" si="534"/>
        <v xml:space="preserve"> </v>
      </c>
      <c r="AG282" s="87" t="str">
        <f t="shared" si="534"/>
        <v>WD</v>
      </c>
      <c r="AH282" s="87" t="str">
        <f t="shared" si="534"/>
        <v>WD</v>
      </c>
      <c r="AI282" s="87" t="str">
        <f t="shared" ca="1" si="534"/>
        <v xml:space="preserve"> </v>
      </c>
      <c r="AJ282" s="87" t="str">
        <f t="shared" ca="1" si="534"/>
        <v xml:space="preserve"> </v>
      </c>
      <c r="AK282" s="87" t="str">
        <f t="shared" ca="1" si="534"/>
        <v xml:space="preserve"> </v>
      </c>
      <c r="AL282" s="87" t="str">
        <f t="shared" ca="1" si="534"/>
        <v xml:space="preserve"> </v>
      </c>
      <c r="AM282" s="87" t="str">
        <f t="shared" ca="1" si="534"/>
        <v xml:space="preserve"> </v>
      </c>
      <c r="AN282" s="87" t="str">
        <f t="shared" si="534"/>
        <v>WD</v>
      </c>
      <c r="AO282" s="87" t="str">
        <f t="shared" ref="AO282:BT282" si="535">IF($C$2=TRUE,IF($F$282="",IF(AND(OR($D$282&lt;=AO$8,$D$282&lt;AP$8),$E$282&gt;=AO$8),$H$282,IF(OR(WEEKDAY(AO$8)=1,WEEKDAY(AO$8)=7),"WD"," ")),IF(AND(OR($D$282&lt;=AO$8,$D$282&lt;AP$8),$F$282&gt;=AO$8),"C",IF(OR(WEEKDAY(AO$8)=1,WEEKDAY(AO$8)=7),"WD"," "))),IF(OR(WEEKDAY(AO$8)=1,WEEKDAY(AO$8)=7),"WD",IF($F$282="",IF(AND(OR($D$282&lt;=AO$8,$D$282&lt;AP$8),$E$282&gt;=AO$8),$H$282," "),IF(AND(OR($D$282&lt;=AO$8,$D$282&lt;AP$8),$F$282&gt;=AO$8),"C"," "))))</f>
        <v>WD</v>
      </c>
      <c r="AP282" s="87" t="str">
        <f t="shared" ca="1" si="535"/>
        <v xml:space="preserve"> </v>
      </c>
      <c r="AQ282" s="87" t="str">
        <f t="shared" ca="1" si="535"/>
        <v xml:space="preserve"> </v>
      </c>
      <c r="AR282" s="87" t="str">
        <f t="shared" ca="1" si="535"/>
        <v xml:space="preserve"> </v>
      </c>
      <c r="AS282" s="87" t="str">
        <f t="shared" ca="1" si="535"/>
        <v xml:space="preserve"> </v>
      </c>
      <c r="AT282" s="87" t="str">
        <f t="shared" ca="1" si="535"/>
        <v xml:space="preserve"> </v>
      </c>
      <c r="AU282" s="87" t="str">
        <f t="shared" si="535"/>
        <v>WD</v>
      </c>
      <c r="AV282" s="87" t="str">
        <f t="shared" si="535"/>
        <v>WD</v>
      </c>
      <c r="AW282" s="87" t="str">
        <f t="shared" ca="1" si="535"/>
        <v xml:space="preserve"> </v>
      </c>
      <c r="AX282" s="87" t="str">
        <f t="shared" ca="1" si="535"/>
        <v xml:space="preserve"> </v>
      </c>
      <c r="AY282" s="87" t="str">
        <f t="shared" ca="1" si="535"/>
        <v xml:space="preserve"> </v>
      </c>
      <c r="AZ282" s="87" t="str">
        <f t="shared" ca="1" si="535"/>
        <v xml:space="preserve"> </v>
      </c>
      <c r="BA282" s="87" t="str">
        <f t="shared" ca="1" si="535"/>
        <v xml:space="preserve"> </v>
      </c>
      <c r="BB282" s="87" t="str">
        <f t="shared" si="535"/>
        <v>WD</v>
      </c>
      <c r="BC282" s="87" t="str">
        <f t="shared" si="535"/>
        <v>WD</v>
      </c>
      <c r="BD282" s="87" t="str">
        <f t="shared" ca="1" si="535"/>
        <v xml:space="preserve"> </v>
      </c>
      <c r="BE282" s="87" t="str">
        <f t="shared" ca="1" si="535"/>
        <v xml:space="preserve"> </v>
      </c>
      <c r="BF282" s="87" t="str">
        <f t="shared" ca="1" si="535"/>
        <v xml:space="preserve"> </v>
      </c>
      <c r="BG282" s="87" t="str">
        <f t="shared" ca="1" si="535"/>
        <v xml:space="preserve"> </v>
      </c>
      <c r="BH282" s="87" t="str">
        <f t="shared" ca="1" si="535"/>
        <v xml:space="preserve"> </v>
      </c>
      <c r="BI282" s="87" t="str">
        <f t="shared" si="535"/>
        <v>WD</v>
      </c>
      <c r="BJ282" s="87" t="str">
        <f t="shared" si="535"/>
        <v>WD</v>
      </c>
      <c r="BK282" s="87" t="str">
        <f t="shared" ca="1" si="535"/>
        <v xml:space="preserve"> </v>
      </c>
      <c r="BL282" s="87" t="str">
        <f t="shared" ca="1" si="535"/>
        <v xml:space="preserve"> </v>
      </c>
      <c r="BM282" s="87" t="str">
        <f t="shared" ca="1" si="535"/>
        <v xml:space="preserve"> </v>
      </c>
      <c r="BN282" s="87" t="str">
        <f t="shared" ca="1" si="535"/>
        <v xml:space="preserve"> </v>
      </c>
      <c r="BO282" s="87" t="str">
        <f t="shared" ca="1" si="535"/>
        <v xml:space="preserve"> </v>
      </c>
      <c r="BP282" s="87" t="str">
        <f t="shared" si="535"/>
        <v>WD</v>
      </c>
      <c r="BQ282" s="87" t="str">
        <f t="shared" si="535"/>
        <v>WD</v>
      </c>
      <c r="BR282" s="87" t="str">
        <f t="shared" ca="1" si="535"/>
        <v xml:space="preserve"> </v>
      </c>
      <c r="BS282" s="87" t="str">
        <f t="shared" ca="1" si="535"/>
        <v xml:space="preserve"> </v>
      </c>
      <c r="BT282" s="87" t="str">
        <f t="shared" ca="1" si="535"/>
        <v xml:space="preserve"> </v>
      </c>
      <c r="BU282" s="87" t="str">
        <f t="shared" ref="BU282:CZ282" ca="1" si="536">IF($C$2=TRUE,IF($F$282="",IF(AND(OR($D$282&lt;=BU$8,$D$282&lt;BV$8),$E$282&gt;=BU$8),$H$282,IF(OR(WEEKDAY(BU$8)=1,WEEKDAY(BU$8)=7),"WD"," ")),IF(AND(OR($D$282&lt;=BU$8,$D$282&lt;BV$8),$F$282&gt;=BU$8),"C",IF(OR(WEEKDAY(BU$8)=1,WEEKDAY(BU$8)=7),"WD"," "))),IF(OR(WEEKDAY(BU$8)=1,WEEKDAY(BU$8)=7),"WD",IF($F$282="",IF(AND(OR($D$282&lt;=BU$8,$D$282&lt;BV$8),$E$282&gt;=BU$8),$H$282," "),IF(AND(OR($D$282&lt;=BU$8,$D$282&lt;BV$8),$F$282&gt;=BU$8),"C"," "))))</f>
        <v xml:space="preserve"> </v>
      </c>
      <c r="BV282" s="87" t="str">
        <f t="shared" ca="1" si="536"/>
        <v xml:space="preserve"> </v>
      </c>
      <c r="BW282" s="87" t="str">
        <f t="shared" si="536"/>
        <v>WD</v>
      </c>
      <c r="BX282" s="87" t="str">
        <f t="shared" si="536"/>
        <v>WD</v>
      </c>
      <c r="BY282" s="87" t="str">
        <f t="shared" ca="1" si="536"/>
        <v xml:space="preserve"> </v>
      </c>
      <c r="BZ282" s="87" t="str">
        <f t="shared" ca="1" si="536"/>
        <v xml:space="preserve"> </v>
      </c>
      <c r="CA282" s="87" t="str">
        <f t="shared" ca="1" si="536"/>
        <v xml:space="preserve"> </v>
      </c>
      <c r="CB282" s="87" t="str">
        <f t="shared" ca="1" si="536"/>
        <v xml:space="preserve"> </v>
      </c>
      <c r="CC282" s="87" t="str">
        <f t="shared" ca="1" si="536"/>
        <v xml:space="preserve"> </v>
      </c>
      <c r="CD282" s="87" t="str">
        <f t="shared" si="536"/>
        <v>WD</v>
      </c>
      <c r="CE282" s="87" t="str">
        <f t="shared" si="536"/>
        <v>WD</v>
      </c>
      <c r="CF282" s="87" t="str">
        <f t="shared" ca="1" si="536"/>
        <v xml:space="preserve"> </v>
      </c>
      <c r="CG282" s="87" t="str">
        <f t="shared" ca="1" si="536"/>
        <v xml:space="preserve"> </v>
      </c>
      <c r="CH282" s="87" t="str">
        <f t="shared" ca="1" si="536"/>
        <v xml:space="preserve"> </v>
      </c>
      <c r="CI282" s="87" t="str">
        <f t="shared" ca="1" si="536"/>
        <v xml:space="preserve"> </v>
      </c>
      <c r="CJ282" s="87" t="str">
        <f t="shared" ca="1" si="536"/>
        <v xml:space="preserve"> </v>
      </c>
      <c r="CK282" s="87" t="str">
        <f t="shared" si="536"/>
        <v>WD</v>
      </c>
      <c r="CL282" s="87" t="str">
        <f t="shared" si="536"/>
        <v>WD</v>
      </c>
      <c r="CM282" s="87" t="str">
        <f t="shared" ca="1" si="536"/>
        <v xml:space="preserve"> </v>
      </c>
      <c r="CN282" s="87" t="str">
        <f t="shared" ca="1" si="536"/>
        <v xml:space="preserve"> </v>
      </c>
      <c r="CO282" s="87" t="str">
        <f t="shared" ca="1" si="536"/>
        <v xml:space="preserve"> </v>
      </c>
      <c r="CP282" s="87" t="str">
        <f t="shared" ca="1" si="536"/>
        <v xml:space="preserve"> </v>
      </c>
      <c r="CQ282" s="87" t="str">
        <f t="shared" ca="1" si="536"/>
        <v xml:space="preserve"> </v>
      </c>
      <c r="CR282" s="87" t="str">
        <f t="shared" si="536"/>
        <v>WD</v>
      </c>
      <c r="CS282" s="87" t="str">
        <f t="shared" si="536"/>
        <v>WD</v>
      </c>
      <c r="CT282" s="87" t="str">
        <f t="shared" ca="1" si="536"/>
        <v xml:space="preserve"> </v>
      </c>
      <c r="CU282" s="87" t="str">
        <f t="shared" ca="1" si="536"/>
        <v xml:space="preserve"> </v>
      </c>
      <c r="CV282" s="87" t="str">
        <f t="shared" ca="1" si="536"/>
        <v xml:space="preserve"> </v>
      </c>
      <c r="CW282" s="87" t="str">
        <f t="shared" ca="1" si="536"/>
        <v xml:space="preserve"> </v>
      </c>
      <c r="CX282" s="87" t="str">
        <f t="shared" ca="1" si="536"/>
        <v xml:space="preserve"> </v>
      </c>
      <c r="CY282" s="87" t="str">
        <f t="shared" si="536"/>
        <v>WD</v>
      </c>
      <c r="CZ282" s="87" t="str">
        <f t="shared" si="536"/>
        <v>WD</v>
      </c>
      <c r="DA282" s="87" t="str">
        <f t="shared" ref="DA282:DZ282" ca="1" si="537">IF($C$2=TRUE,IF($F$282="",IF(AND(OR($D$282&lt;=DA$8,$D$282&lt;DB$8),$E$282&gt;=DA$8),$H$282,IF(OR(WEEKDAY(DA$8)=1,WEEKDAY(DA$8)=7),"WD"," ")),IF(AND(OR($D$282&lt;=DA$8,$D$282&lt;DB$8),$F$282&gt;=DA$8),"C",IF(OR(WEEKDAY(DA$8)=1,WEEKDAY(DA$8)=7),"WD"," "))),IF(OR(WEEKDAY(DA$8)=1,WEEKDAY(DA$8)=7),"WD",IF($F$282="",IF(AND(OR($D$282&lt;=DA$8,$D$282&lt;DB$8),$E$282&gt;=DA$8),$H$282," "),IF(AND(OR($D$282&lt;=DA$8,$D$282&lt;DB$8),$F$282&gt;=DA$8),"C"," "))))</f>
        <v xml:space="preserve"> </v>
      </c>
      <c r="DB282" s="87" t="str">
        <f t="shared" ca="1" si="537"/>
        <v xml:space="preserve"> </v>
      </c>
      <c r="DC282" s="87" t="str">
        <f t="shared" ca="1" si="537"/>
        <v xml:space="preserve"> </v>
      </c>
      <c r="DD282" s="87" t="str">
        <f t="shared" ca="1" si="537"/>
        <v xml:space="preserve"> </v>
      </c>
      <c r="DE282" s="87" t="str">
        <f t="shared" ca="1" si="537"/>
        <v xml:space="preserve"> </v>
      </c>
      <c r="DF282" s="87" t="str">
        <f t="shared" si="537"/>
        <v>WD</v>
      </c>
      <c r="DG282" s="87" t="str">
        <f t="shared" si="537"/>
        <v>WD</v>
      </c>
      <c r="DH282" s="87" t="str">
        <f t="shared" ca="1" si="537"/>
        <v xml:space="preserve"> </v>
      </c>
      <c r="DI282" s="87" t="str">
        <f t="shared" ca="1" si="537"/>
        <v xml:space="preserve"> </v>
      </c>
      <c r="DJ282" s="87" t="str">
        <f t="shared" ca="1" si="537"/>
        <v xml:space="preserve"> </v>
      </c>
      <c r="DK282" s="87" t="str">
        <f t="shared" ca="1" si="537"/>
        <v xml:space="preserve"> </v>
      </c>
      <c r="DL282" s="87" t="str">
        <f t="shared" ca="1" si="537"/>
        <v xml:space="preserve"> </v>
      </c>
      <c r="DM282" s="87" t="str">
        <f t="shared" si="537"/>
        <v>WD</v>
      </c>
      <c r="DN282" s="87" t="str">
        <f t="shared" si="537"/>
        <v>WD</v>
      </c>
      <c r="DO282" s="87" t="str">
        <f t="shared" ca="1" si="537"/>
        <v xml:space="preserve"> </v>
      </c>
      <c r="DP282" s="87" t="str">
        <f t="shared" ca="1" si="537"/>
        <v xml:space="preserve"> </v>
      </c>
      <c r="DQ282" s="87" t="str">
        <f t="shared" ca="1" si="537"/>
        <v xml:space="preserve"> </v>
      </c>
      <c r="DR282" s="87" t="str">
        <f t="shared" ca="1" si="537"/>
        <v xml:space="preserve"> </v>
      </c>
      <c r="DS282" s="87" t="str">
        <f t="shared" ca="1" si="537"/>
        <v xml:space="preserve"> </v>
      </c>
      <c r="DT282" s="87" t="str">
        <f t="shared" si="537"/>
        <v>WD</v>
      </c>
      <c r="DU282" s="87" t="str">
        <f t="shared" si="537"/>
        <v>WD</v>
      </c>
      <c r="DV282" s="87" t="str">
        <f t="shared" ca="1" si="537"/>
        <v xml:space="preserve"> </v>
      </c>
      <c r="DW282" s="87" t="str">
        <f t="shared" ca="1" si="537"/>
        <v xml:space="preserve"> </v>
      </c>
      <c r="DX282" s="87" t="str">
        <f t="shared" ca="1" si="537"/>
        <v xml:space="preserve"> </v>
      </c>
      <c r="DY282" s="87" t="str">
        <f t="shared" ca="1" si="537"/>
        <v xml:space="preserve"> </v>
      </c>
      <c r="DZ282" s="87" t="str">
        <f t="shared" ca="1" si="537"/>
        <v xml:space="preserve"> </v>
      </c>
    </row>
    <row r="283" spans="1:130" s="74" customFormat="1" ht="1.2" customHeight="1" x14ac:dyDescent="0.3">
      <c r="A283" s="96"/>
      <c r="B283" s="96"/>
      <c r="C283" s="96"/>
      <c r="D283" s="97"/>
      <c r="E283" s="97"/>
      <c r="F283" s="97"/>
      <c r="G283" s="98" t="str">
        <f ca="1">IF(AND(G282 = 100%, G284 = 100%), "100%", " ")</f>
        <v xml:space="preserve"> </v>
      </c>
      <c r="H283" s="82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  <c r="BX283" s="87"/>
      <c r="BY283" s="87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  <c r="DH283" s="87"/>
      <c r="DI283" s="87"/>
      <c r="DJ283" s="87"/>
      <c r="DK283" s="87"/>
      <c r="DL283" s="87"/>
      <c r="DM283" s="87"/>
      <c r="DN283" s="87"/>
      <c r="DO283" s="87"/>
      <c r="DP283" s="87"/>
      <c r="DQ283" s="87"/>
      <c r="DR283" s="87"/>
      <c r="DS283" s="87"/>
      <c r="DT283" s="87"/>
      <c r="DU283" s="87"/>
      <c r="DV283" s="87"/>
      <c r="DW283" s="87"/>
      <c r="DX283" s="87"/>
      <c r="DY283" s="87"/>
      <c r="DZ283" s="87"/>
    </row>
    <row r="284" spans="1:130" x14ac:dyDescent="0.3">
      <c r="A284" s="96" t="str">
        <f ca="1">IF(OFFSET(Actions!B1,138,0)  = "","", OFFSET(Actions!B1,138,0) )</f>
        <v/>
      </c>
      <c r="B284" s="96" t="str">
        <f ca="1">IF(OFFSET(Actions!H$1,138,0) = "","", OFFSET(Actions!H$1,138,0))</f>
        <v/>
      </c>
      <c r="C284" s="96" t="str">
        <f ca="1">IF(OFFSET(Actions!C1,138,0)  = "","", OFFSET(Actions!C1,138,0) )</f>
        <v/>
      </c>
      <c r="D284" s="97" t="str">
        <f ca="1">IF(OFFSET(Actions!I$1,138,0) = 0/1/1900,"",IFERROR(DATEVALUE(MID(OFFSET(Actions!I$1,138,0), 5,8 )), OFFSET(Actions!I$1,138,0)))</f>
        <v/>
      </c>
      <c r="E284" s="97" t="str">
        <f ca="1">IF(OFFSET(Actions!J$1,138,0) = 0/1/1900,"",IFERROR(DATEVALUE(MID(OFFSET(Actions!J$1,138,0), 5,8 )), OFFSET(Actions!J$1,138,0)))</f>
        <v/>
      </c>
      <c r="F284" s="97" t="str">
        <f ca="1">IF(OFFSET(Actions!K$1,138,0) = 0/1/1900,"",IFERROR(DATEVALUE(MID(OFFSET(Actions!K$1,138,0), 5,8 )), OFFSET(Actions!K$1,138,0)))</f>
        <v/>
      </c>
      <c r="G284" s="98" t="str">
        <f ca="1">IF(OFFSET(Actions!G1,138,0)  = "","", OFFSET(Actions!G1,138,0) )</f>
        <v/>
      </c>
      <c r="H284" s="82" t="str">
        <f ca="1">IF(OFFSET(Actions!E1,138,0)  = "","", OFFSET(Actions!E1,138,0) )</f>
        <v/>
      </c>
      <c r="I284" s="87" t="str">
        <f t="shared" ref="I284:AN284" ca="1" si="538">IF($C$2=TRUE,IF($F$284="",IF(AND(OR($D$284&lt;=I$8,$D$284&lt;J$8),$E$284&gt;=I$8),$H$284,IF(OR(WEEKDAY(I$8)=1,WEEKDAY(I$8)=7),"WD"," ")),IF(AND(OR($D$284&lt;=I$8,$D$284&lt;J$8),$F$284&gt;=I$8),"C",IF(OR(WEEKDAY(I$8)=1,WEEKDAY(I$8)=7),"WD"," "))),IF(OR(WEEKDAY(I$8)=1,WEEKDAY(I$8)=7),"WD",IF($F$284="",IF(AND(OR($D$284&lt;=I$8,$D$284&lt;J$8),$E$284&gt;=I$8),$H$284," "),IF(AND(OR($D$284&lt;=I$8,$D$284&lt;J$8),$F$284&gt;=I$8),"C"," "))))</f>
        <v xml:space="preserve"> </v>
      </c>
      <c r="J284" s="87" t="str">
        <f t="shared" ca="1" si="538"/>
        <v xml:space="preserve"> </v>
      </c>
      <c r="K284" s="87" t="str">
        <f t="shared" ca="1" si="538"/>
        <v xml:space="preserve"> </v>
      </c>
      <c r="L284" s="87" t="str">
        <f t="shared" si="538"/>
        <v>WD</v>
      </c>
      <c r="M284" s="87" t="str">
        <f t="shared" si="538"/>
        <v>WD</v>
      </c>
      <c r="N284" s="87" t="str">
        <f t="shared" ca="1" si="538"/>
        <v xml:space="preserve"> </v>
      </c>
      <c r="O284" s="87" t="str">
        <f t="shared" ca="1" si="538"/>
        <v xml:space="preserve"> </v>
      </c>
      <c r="P284" s="87" t="str">
        <f t="shared" ca="1" si="538"/>
        <v xml:space="preserve"> </v>
      </c>
      <c r="Q284" s="87" t="str">
        <f t="shared" ca="1" si="538"/>
        <v xml:space="preserve"> </v>
      </c>
      <c r="R284" s="87" t="str">
        <f t="shared" ca="1" si="538"/>
        <v xml:space="preserve"> </v>
      </c>
      <c r="S284" s="87" t="str">
        <f t="shared" si="538"/>
        <v>WD</v>
      </c>
      <c r="T284" s="87" t="str">
        <f t="shared" si="538"/>
        <v>WD</v>
      </c>
      <c r="U284" s="87" t="str">
        <f t="shared" ca="1" si="538"/>
        <v xml:space="preserve"> </v>
      </c>
      <c r="V284" s="87" t="str">
        <f t="shared" ca="1" si="538"/>
        <v xml:space="preserve"> </v>
      </c>
      <c r="W284" s="87" t="str">
        <f t="shared" ca="1" si="538"/>
        <v xml:space="preserve"> </v>
      </c>
      <c r="X284" s="87" t="str">
        <f t="shared" ca="1" si="538"/>
        <v xml:space="preserve"> </v>
      </c>
      <c r="Y284" s="87" t="str">
        <f t="shared" ca="1" si="538"/>
        <v xml:space="preserve"> </v>
      </c>
      <c r="Z284" s="87" t="str">
        <f t="shared" si="538"/>
        <v>WD</v>
      </c>
      <c r="AA284" s="87" t="str">
        <f t="shared" si="538"/>
        <v>WD</v>
      </c>
      <c r="AB284" s="87" t="str">
        <f t="shared" ca="1" si="538"/>
        <v xml:space="preserve"> </v>
      </c>
      <c r="AC284" s="87" t="str">
        <f t="shared" ca="1" si="538"/>
        <v xml:space="preserve"> </v>
      </c>
      <c r="AD284" s="87" t="str">
        <f t="shared" ca="1" si="538"/>
        <v xml:space="preserve"> </v>
      </c>
      <c r="AE284" s="87" t="str">
        <f t="shared" ca="1" si="538"/>
        <v xml:space="preserve"> </v>
      </c>
      <c r="AF284" s="87" t="str">
        <f t="shared" ca="1" si="538"/>
        <v xml:space="preserve"> </v>
      </c>
      <c r="AG284" s="87" t="str">
        <f t="shared" si="538"/>
        <v>WD</v>
      </c>
      <c r="AH284" s="87" t="str">
        <f t="shared" si="538"/>
        <v>WD</v>
      </c>
      <c r="AI284" s="87" t="str">
        <f t="shared" ca="1" si="538"/>
        <v xml:space="preserve"> </v>
      </c>
      <c r="AJ284" s="87" t="str">
        <f t="shared" ca="1" si="538"/>
        <v xml:space="preserve"> </v>
      </c>
      <c r="AK284" s="87" t="str">
        <f t="shared" ca="1" si="538"/>
        <v xml:space="preserve"> </v>
      </c>
      <c r="AL284" s="87" t="str">
        <f t="shared" ca="1" si="538"/>
        <v xml:space="preserve"> </v>
      </c>
      <c r="AM284" s="87" t="str">
        <f t="shared" ca="1" si="538"/>
        <v xml:space="preserve"> </v>
      </c>
      <c r="AN284" s="87" t="str">
        <f t="shared" si="538"/>
        <v>WD</v>
      </c>
      <c r="AO284" s="87" t="str">
        <f t="shared" ref="AO284:BT284" si="539">IF($C$2=TRUE,IF($F$284="",IF(AND(OR($D$284&lt;=AO$8,$D$284&lt;AP$8),$E$284&gt;=AO$8),$H$284,IF(OR(WEEKDAY(AO$8)=1,WEEKDAY(AO$8)=7),"WD"," ")),IF(AND(OR($D$284&lt;=AO$8,$D$284&lt;AP$8),$F$284&gt;=AO$8),"C",IF(OR(WEEKDAY(AO$8)=1,WEEKDAY(AO$8)=7),"WD"," "))),IF(OR(WEEKDAY(AO$8)=1,WEEKDAY(AO$8)=7),"WD",IF($F$284="",IF(AND(OR($D$284&lt;=AO$8,$D$284&lt;AP$8),$E$284&gt;=AO$8),$H$284," "),IF(AND(OR($D$284&lt;=AO$8,$D$284&lt;AP$8),$F$284&gt;=AO$8),"C"," "))))</f>
        <v>WD</v>
      </c>
      <c r="AP284" s="87" t="str">
        <f t="shared" ca="1" si="539"/>
        <v xml:space="preserve"> </v>
      </c>
      <c r="AQ284" s="87" t="str">
        <f t="shared" ca="1" si="539"/>
        <v xml:space="preserve"> </v>
      </c>
      <c r="AR284" s="87" t="str">
        <f t="shared" ca="1" si="539"/>
        <v xml:space="preserve"> </v>
      </c>
      <c r="AS284" s="87" t="str">
        <f t="shared" ca="1" si="539"/>
        <v xml:space="preserve"> </v>
      </c>
      <c r="AT284" s="87" t="str">
        <f t="shared" ca="1" si="539"/>
        <v xml:space="preserve"> </v>
      </c>
      <c r="AU284" s="87" t="str">
        <f t="shared" si="539"/>
        <v>WD</v>
      </c>
      <c r="AV284" s="87" t="str">
        <f t="shared" si="539"/>
        <v>WD</v>
      </c>
      <c r="AW284" s="87" t="str">
        <f t="shared" ca="1" si="539"/>
        <v xml:space="preserve"> </v>
      </c>
      <c r="AX284" s="87" t="str">
        <f t="shared" ca="1" si="539"/>
        <v xml:space="preserve"> </v>
      </c>
      <c r="AY284" s="87" t="str">
        <f t="shared" ca="1" si="539"/>
        <v xml:space="preserve"> </v>
      </c>
      <c r="AZ284" s="87" t="str">
        <f t="shared" ca="1" si="539"/>
        <v xml:space="preserve"> </v>
      </c>
      <c r="BA284" s="87" t="str">
        <f t="shared" ca="1" si="539"/>
        <v xml:space="preserve"> </v>
      </c>
      <c r="BB284" s="87" t="str">
        <f t="shared" si="539"/>
        <v>WD</v>
      </c>
      <c r="BC284" s="87" t="str">
        <f t="shared" si="539"/>
        <v>WD</v>
      </c>
      <c r="BD284" s="87" t="str">
        <f t="shared" ca="1" si="539"/>
        <v xml:space="preserve"> </v>
      </c>
      <c r="BE284" s="87" t="str">
        <f t="shared" ca="1" si="539"/>
        <v xml:space="preserve"> </v>
      </c>
      <c r="BF284" s="87" t="str">
        <f t="shared" ca="1" si="539"/>
        <v xml:space="preserve"> </v>
      </c>
      <c r="BG284" s="87" t="str">
        <f t="shared" ca="1" si="539"/>
        <v xml:space="preserve"> </v>
      </c>
      <c r="BH284" s="87" t="str">
        <f t="shared" ca="1" si="539"/>
        <v xml:space="preserve"> </v>
      </c>
      <c r="BI284" s="87" t="str">
        <f t="shared" si="539"/>
        <v>WD</v>
      </c>
      <c r="BJ284" s="87" t="str">
        <f t="shared" si="539"/>
        <v>WD</v>
      </c>
      <c r="BK284" s="87" t="str">
        <f t="shared" ca="1" si="539"/>
        <v xml:space="preserve"> </v>
      </c>
      <c r="BL284" s="87" t="str">
        <f t="shared" ca="1" si="539"/>
        <v xml:space="preserve"> </v>
      </c>
      <c r="BM284" s="87" t="str">
        <f t="shared" ca="1" si="539"/>
        <v xml:space="preserve"> </v>
      </c>
      <c r="BN284" s="87" t="str">
        <f t="shared" ca="1" si="539"/>
        <v xml:space="preserve"> </v>
      </c>
      <c r="BO284" s="87" t="str">
        <f t="shared" ca="1" si="539"/>
        <v xml:space="preserve"> </v>
      </c>
      <c r="BP284" s="87" t="str">
        <f t="shared" si="539"/>
        <v>WD</v>
      </c>
      <c r="BQ284" s="87" t="str">
        <f t="shared" si="539"/>
        <v>WD</v>
      </c>
      <c r="BR284" s="87" t="str">
        <f t="shared" ca="1" si="539"/>
        <v xml:space="preserve"> </v>
      </c>
      <c r="BS284" s="87" t="str">
        <f t="shared" ca="1" si="539"/>
        <v xml:space="preserve"> </v>
      </c>
      <c r="BT284" s="87" t="str">
        <f t="shared" ca="1" si="539"/>
        <v xml:space="preserve"> </v>
      </c>
      <c r="BU284" s="87" t="str">
        <f t="shared" ref="BU284:CZ284" ca="1" si="540">IF($C$2=TRUE,IF($F$284="",IF(AND(OR($D$284&lt;=BU$8,$D$284&lt;BV$8),$E$284&gt;=BU$8),$H$284,IF(OR(WEEKDAY(BU$8)=1,WEEKDAY(BU$8)=7),"WD"," ")),IF(AND(OR($D$284&lt;=BU$8,$D$284&lt;BV$8),$F$284&gt;=BU$8),"C",IF(OR(WEEKDAY(BU$8)=1,WEEKDAY(BU$8)=7),"WD"," "))),IF(OR(WEEKDAY(BU$8)=1,WEEKDAY(BU$8)=7),"WD",IF($F$284="",IF(AND(OR($D$284&lt;=BU$8,$D$284&lt;BV$8),$E$284&gt;=BU$8),$H$284," "),IF(AND(OR($D$284&lt;=BU$8,$D$284&lt;BV$8),$F$284&gt;=BU$8),"C"," "))))</f>
        <v xml:space="preserve"> </v>
      </c>
      <c r="BV284" s="87" t="str">
        <f t="shared" ca="1" si="540"/>
        <v xml:space="preserve"> </v>
      </c>
      <c r="BW284" s="87" t="str">
        <f t="shared" si="540"/>
        <v>WD</v>
      </c>
      <c r="BX284" s="87" t="str">
        <f t="shared" si="540"/>
        <v>WD</v>
      </c>
      <c r="BY284" s="87" t="str">
        <f t="shared" ca="1" si="540"/>
        <v xml:space="preserve"> </v>
      </c>
      <c r="BZ284" s="87" t="str">
        <f t="shared" ca="1" si="540"/>
        <v xml:space="preserve"> </v>
      </c>
      <c r="CA284" s="87" t="str">
        <f t="shared" ca="1" si="540"/>
        <v xml:space="preserve"> </v>
      </c>
      <c r="CB284" s="87" t="str">
        <f t="shared" ca="1" si="540"/>
        <v xml:space="preserve"> </v>
      </c>
      <c r="CC284" s="87" t="str">
        <f t="shared" ca="1" si="540"/>
        <v xml:space="preserve"> </v>
      </c>
      <c r="CD284" s="87" t="str">
        <f t="shared" si="540"/>
        <v>WD</v>
      </c>
      <c r="CE284" s="87" t="str">
        <f t="shared" si="540"/>
        <v>WD</v>
      </c>
      <c r="CF284" s="87" t="str">
        <f t="shared" ca="1" si="540"/>
        <v xml:space="preserve"> </v>
      </c>
      <c r="CG284" s="87" t="str">
        <f t="shared" ca="1" si="540"/>
        <v xml:space="preserve"> </v>
      </c>
      <c r="CH284" s="87" t="str">
        <f t="shared" ca="1" si="540"/>
        <v xml:space="preserve"> </v>
      </c>
      <c r="CI284" s="87" t="str">
        <f t="shared" ca="1" si="540"/>
        <v xml:space="preserve"> </v>
      </c>
      <c r="CJ284" s="87" t="str">
        <f t="shared" ca="1" si="540"/>
        <v xml:space="preserve"> </v>
      </c>
      <c r="CK284" s="87" t="str">
        <f t="shared" si="540"/>
        <v>WD</v>
      </c>
      <c r="CL284" s="87" t="str">
        <f t="shared" si="540"/>
        <v>WD</v>
      </c>
      <c r="CM284" s="87" t="str">
        <f t="shared" ca="1" si="540"/>
        <v xml:space="preserve"> </v>
      </c>
      <c r="CN284" s="87" t="str">
        <f t="shared" ca="1" si="540"/>
        <v xml:space="preserve"> </v>
      </c>
      <c r="CO284" s="87" t="str">
        <f t="shared" ca="1" si="540"/>
        <v xml:space="preserve"> </v>
      </c>
      <c r="CP284" s="87" t="str">
        <f t="shared" ca="1" si="540"/>
        <v xml:space="preserve"> </v>
      </c>
      <c r="CQ284" s="87" t="str">
        <f t="shared" ca="1" si="540"/>
        <v xml:space="preserve"> </v>
      </c>
      <c r="CR284" s="87" t="str">
        <f t="shared" si="540"/>
        <v>WD</v>
      </c>
      <c r="CS284" s="87" t="str">
        <f t="shared" si="540"/>
        <v>WD</v>
      </c>
      <c r="CT284" s="87" t="str">
        <f t="shared" ca="1" si="540"/>
        <v xml:space="preserve"> </v>
      </c>
      <c r="CU284" s="87" t="str">
        <f t="shared" ca="1" si="540"/>
        <v xml:space="preserve"> </v>
      </c>
      <c r="CV284" s="87" t="str">
        <f t="shared" ca="1" si="540"/>
        <v xml:space="preserve"> </v>
      </c>
      <c r="CW284" s="87" t="str">
        <f t="shared" ca="1" si="540"/>
        <v xml:space="preserve"> </v>
      </c>
      <c r="CX284" s="87" t="str">
        <f t="shared" ca="1" si="540"/>
        <v xml:space="preserve"> </v>
      </c>
      <c r="CY284" s="87" t="str">
        <f t="shared" si="540"/>
        <v>WD</v>
      </c>
      <c r="CZ284" s="87" t="str">
        <f t="shared" si="540"/>
        <v>WD</v>
      </c>
      <c r="DA284" s="87" t="str">
        <f t="shared" ref="DA284:DZ284" ca="1" si="541">IF($C$2=TRUE,IF($F$284="",IF(AND(OR($D$284&lt;=DA$8,$D$284&lt;DB$8),$E$284&gt;=DA$8),$H$284,IF(OR(WEEKDAY(DA$8)=1,WEEKDAY(DA$8)=7),"WD"," ")),IF(AND(OR($D$284&lt;=DA$8,$D$284&lt;DB$8),$F$284&gt;=DA$8),"C",IF(OR(WEEKDAY(DA$8)=1,WEEKDAY(DA$8)=7),"WD"," "))),IF(OR(WEEKDAY(DA$8)=1,WEEKDAY(DA$8)=7),"WD",IF($F$284="",IF(AND(OR($D$284&lt;=DA$8,$D$284&lt;DB$8),$E$284&gt;=DA$8),$H$284," "),IF(AND(OR($D$284&lt;=DA$8,$D$284&lt;DB$8),$F$284&gt;=DA$8),"C"," "))))</f>
        <v xml:space="preserve"> </v>
      </c>
      <c r="DB284" s="87" t="str">
        <f t="shared" ca="1" si="541"/>
        <v xml:space="preserve"> </v>
      </c>
      <c r="DC284" s="87" t="str">
        <f t="shared" ca="1" si="541"/>
        <v xml:space="preserve"> </v>
      </c>
      <c r="DD284" s="87" t="str">
        <f t="shared" ca="1" si="541"/>
        <v xml:space="preserve"> </v>
      </c>
      <c r="DE284" s="87" t="str">
        <f t="shared" ca="1" si="541"/>
        <v xml:space="preserve"> </v>
      </c>
      <c r="DF284" s="87" t="str">
        <f t="shared" si="541"/>
        <v>WD</v>
      </c>
      <c r="DG284" s="87" t="str">
        <f t="shared" si="541"/>
        <v>WD</v>
      </c>
      <c r="DH284" s="87" t="str">
        <f t="shared" ca="1" si="541"/>
        <v xml:space="preserve"> </v>
      </c>
      <c r="DI284" s="87" t="str">
        <f t="shared" ca="1" si="541"/>
        <v xml:space="preserve"> </v>
      </c>
      <c r="DJ284" s="87" t="str">
        <f t="shared" ca="1" si="541"/>
        <v xml:space="preserve"> </v>
      </c>
      <c r="DK284" s="87" t="str">
        <f t="shared" ca="1" si="541"/>
        <v xml:space="preserve"> </v>
      </c>
      <c r="DL284" s="87" t="str">
        <f t="shared" ca="1" si="541"/>
        <v xml:space="preserve"> </v>
      </c>
      <c r="DM284" s="87" t="str">
        <f t="shared" si="541"/>
        <v>WD</v>
      </c>
      <c r="DN284" s="87" t="str">
        <f t="shared" si="541"/>
        <v>WD</v>
      </c>
      <c r="DO284" s="87" t="str">
        <f t="shared" ca="1" si="541"/>
        <v xml:space="preserve"> </v>
      </c>
      <c r="DP284" s="87" t="str">
        <f t="shared" ca="1" si="541"/>
        <v xml:space="preserve"> </v>
      </c>
      <c r="DQ284" s="87" t="str">
        <f t="shared" ca="1" si="541"/>
        <v xml:space="preserve"> </v>
      </c>
      <c r="DR284" s="87" t="str">
        <f t="shared" ca="1" si="541"/>
        <v xml:space="preserve"> </v>
      </c>
      <c r="DS284" s="87" t="str">
        <f t="shared" ca="1" si="541"/>
        <v xml:space="preserve"> </v>
      </c>
      <c r="DT284" s="87" t="str">
        <f t="shared" si="541"/>
        <v>WD</v>
      </c>
      <c r="DU284" s="87" t="str">
        <f t="shared" si="541"/>
        <v>WD</v>
      </c>
      <c r="DV284" s="87" t="str">
        <f t="shared" ca="1" si="541"/>
        <v xml:space="preserve"> </v>
      </c>
      <c r="DW284" s="87" t="str">
        <f t="shared" ca="1" si="541"/>
        <v xml:space="preserve"> </v>
      </c>
      <c r="DX284" s="87" t="str">
        <f t="shared" ca="1" si="541"/>
        <v xml:space="preserve"> </v>
      </c>
      <c r="DY284" s="87" t="str">
        <f t="shared" ca="1" si="541"/>
        <v xml:space="preserve"> </v>
      </c>
      <c r="DZ284" s="87" t="str">
        <f t="shared" ca="1" si="541"/>
        <v xml:space="preserve"> </v>
      </c>
    </row>
    <row r="285" spans="1:130" s="74" customFormat="1" ht="1.2" customHeight="1" x14ac:dyDescent="0.3">
      <c r="A285" s="96"/>
      <c r="B285" s="96"/>
      <c r="C285" s="96"/>
      <c r="D285" s="97"/>
      <c r="E285" s="97"/>
      <c r="F285" s="97"/>
      <c r="G285" s="98" t="str">
        <f ca="1">IF(AND(G284 = 100%, G286 = 100%), "100%", " ")</f>
        <v xml:space="preserve"> </v>
      </c>
      <c r="H285" s="82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87"/>
      <c r="DQ285" s="87"/>
      <c r="DR285" s="87"/>
      <c r="DS285" s="87"/>
      <c r="DT285" s="87"/>
      <c r="DU285" s="87"/>
      <c r="DV285" s="87"/>
      <c r="DW285" s="87"/>
      <c r="DX285" s="87"/>
      <c r="DY285" s="87"/>
      <c r="DZ285" s="87"/>
    </row>
    <row r="286" spans="1:130" x14ac:dyDescent="0.3">
      <c r="A286" s="96" t="str">
        <f ca="1">IF(OFFSET(Actions!B1,139,0)  = "","", OFFSET(Actions!B1,139,0) )</f>
        <v/>
      </c>
      <c r="B286" s="96" t="str">
        <f ca="1">IF(OFFSET(Actions!H$1,139,0) = "","", OFFSET(Actions!H$1,139,0))</f>
        <v/>
      </c>
      <c r="C286" s="96" t="str">
        <f ca="1">IF(OFFSET(Actions!C1,139,0)  = "","", OFFSET(Actions!C1,139,0) )</f>
        <v/>
      </c>
      <c r="D286" s="97" t="str">
        <f ca="1">IF(OFFSET(Actions!I$1,139,0) = 0/1/1900,"",IFERROR(DATEVALUE(MID(OFFSET(Actions!I$1,139,0), 5,8 )), OFFSET(Actions!I$1,139,0)))</f>
        <v/>
      </c>
      <c r="E286" s="97" t="str">
        <f ca="1">IF(OFFSET(Actions!J$1,139,0) = 0/1/1900,"",IFERROR(DATEVALUE(MID(OFFSET(Actions!J$1,139,0), 5,8 )), OFFSET(Actions!J$1,139,0)))</f>
        <v/>
      </c>
      <c r="F286" s="97" t="str">
        <f ca="1">IF(OFFSET(Actions!K$1,139,0) = 0/1/1900,"",IFERROR(DATEVALUE(MID(OFFSET(Actions!K$1,139,0), 5,8 )), OFFSET(Actions!K$1,139,0)))</f>
        <v/>
      </c>
      <c r="G286" s="98" t="str">
        <f ca="1">IF(OFFSET(Actions!G1,139,0)  = "","", OFFSET(Actions!G1,139,0) )</f>
        <v/>
      </c>
      <c r="H286" s="82" t="str">
        <f ca="1">IF(OFFSET(Actions!E1,139,0)  = "","", OFFSET(Actions!E1,139,0) )</f>
        <v/>
      </c>
      <c r="I286" s="87" t="str">
        <f t="shared" ref="I286:AN286" ca="1" si="542">IF($C$2=TRUE,IF($F$286="",IF(AND(OR($D$286&lt;=I$8,$D$286&lt;J$8),$E$286&gt;=I$8),$H$286,IF(OR(WEEKDAY(I$8)=1,WEEKDAY(I$8)=7),"WD"," ")),IF(AND(OR($D$286&lt;=I$8,$D$286&lt;J$8),$F$286&gt;=I$8),"C",IF(OR(WEEKDAY(I$8)=1,WEEKDAY(I$8)=7),"WD"," "))),IF(OR(WEEKDAY(I$8)=1,WEEKDAY(I$8)=7),"WD",IF($F$286="",IF(AND(OR($D$286&lt;=I$8,$D$286&lt;J$8),$E$286&gt;=I$8),$H$286," "),IF(AND(OR($D$286&lt;=I$8,$D$286&lt;J$8),$F$286&gt;=I$8),"C"," "))))</f>
        <v xml:space="preserve"> </v>
      </c>
      <c r="J286" s="87" t="str">
        <f t="shared" ca="1" si="542"/>
        <v xml:space="preserve"> </v>
      </c>
      <c r="K286" s="87" t="str">
        <f t="shared" ca="1" si="542"/>
        <v xml:space="preserve"> </v>
      </c>
      <c r="L286" s="87" t="str">
        <f t="shared" si="542"/>
        <v>WD</v>
      </c>
      <c r="M286" s="87" t="str">
        <f t="shared" si="542"/>
        <v>WD</v>
      </c>
      <c r="N286" s="87" t="str">
        <f t="shared" ca="1" si="542"/>
        <v xml:space="preserve"> </v>
      </c>
      <c r="O286" s="87" t="str">
        <f t="shared" ca="1" si="542"/>
        <v xml:space="preserve"> </v>
      </c>
      <c r="P286" s="87" t="str">
        <f t="shared" ca="1" si="542"/>
        <v xml:space="preserve"> </v>
      </c>
      <c r="Q286" s="87" t="str">
        <f t="shared" ca="1" si="542"/>
        <v xml:space="preserve"> </v>
      </c>
      <c r="R286" s="87" t="str">
        <f t="shared" ca="1" si="542"/>
        <v xml:space="preserve"> </v>
      </c>
      <c r="S286" s="87" t="str">
        <f t="shared" si="542"/>
        <v>WD</v>
      </c>
      <c r="T286" s="87" t="str">
        <f t="shared" si="542"/>
        <v>WD</v>
      </c>
      <c r="U286" s="87" t="str">
        <f t="shared" ca="1" si="542"/>
        <v xml:space="preserve"> </v>
      </c>
      <c r="V286" s="87" t="str">
        <f t="shared" ca="1" si="542"/>
        <v xml:space="preserve"> </v>
      </c>
      <c r="W286" s="87" t="str">
        <f t="shared" ca="1" si="542"/>
        <v xml:space="preserve"> </v>
      </c>
      <c r="X286" s="87" t="str">
        <f t="shared" ca="1" si="542"/>
        <v xml:space="preserve"> </v>
      </c>
      <c r="Y286" s="87" t="str">
        <f t="shared" ca="1" si="542"/>
        <v xml:space="preserve"> </v>
      </c>
      <c r="Z286" s="87" t="str">
        <f t="shared" si="542"/>
        <v>WD</v>
      </c>
      <c r="AA286" s="87" t="str">
        <f t="shared" si="542"/>
        <v>WD</v>
      </c>
      <c r="AB286" s="87" t="str">
        <f t="shared" ca="1" si="542"/>
        <v xml:space="preserve"> </v>
      </c>
      <c r="AC286" s="87" t="str">
        <f t="shared" ca="1" si="542"/>
        <v xml:space="preserve"> </v>
      </c>
      <c r="AD286" s="87" t="str">
        <f t="shared" ca="1" si="542"/>
        <v xml:space="preserve"> </v>
      </c>
      <c r="AE286" s="87" t="str">
        <f t="shared" ca="1" si="542"/>
        <v xml:space="preserve"> </v>
      </c>
      <c r="AF286" s="87" t="str">
        <f t="shared" ca="1" si="542"/>
        <v xml:space="preserve"> </v>
      </c>
      <c r="AG286" s="87" t="str">
        <f t="shared" si="542"/>
        <v>WD</v>
      </c>
      <c r="AH286" s="87" t="str">
        <f t="shared" si="542"/>
        <v>WD</v>
      </c>
      <c r="AI286" s="87" t="str">
        <f t="shared" ca="1" si="542"/>
        <v xml:space="preserve"> </v>
      </c>
      <c r="AJ286" s="87" t="str">
        <f t="shared" ca="1" si="542"/>
        <v xml:space="preserve"> </v>
      </c>
      <c r="AK286" s="87" t="str">
        <f t="shared" ca="1" si="542"/>
        <v xml:space="preserve"> </v>
      </c>
      <c r="AL286" s="87" t="str">
        <f t="shared" ca="1" si="542"/>
        <v xml:space="preserve"> </v>
      </c>
      <c r="AM286" s="87" t="str">
        <f t="shared" ca="1" si="542"/>
        <v xml:space="preserve"> </v>
      </c>
      <c r="AN286" s="87" t="str">
        <f t="shared" si="542"/>
        <v>WD</v>
      </c>
      <c r="AO286" s="87" t="str">
        <f t="shared" ref="AO286:BT286" si="543">IF($C$2=TRUE,IF($F$286="",IF(AND(OR($D$286&lt;=AO$8,$D$286&lt;AP$8),$E$286&gt;=AO$8),$H$286,IF(OR(WEEKDAY(AO$8)=1,WEEKDAY(AO$8)=7),"WD"," ")),IF(AND(OR($D$286&lt;=AO$8,$D$286&lt;AP$8),$F$286&gt;=AO$8),"C",IF(OR(WEEKDAY(AO$8)=1,WEEKDAY(AO$8)=7),"WD"," "))),IF(OR(WEEKDAY(AO$8)=1,WEEKDAY(AO$8)=7),"WD",IF($F$286="",IF(AND(OR($D$286&lt;=AO$8,$D$286&lt;AP$8),$E$286&gt;=AO$8),$H$286," "),IF(AND(OR($D$286&lt;=AO$8,$D$286&lt;AP$8),$F$286&gt;=AO$8),"C"," "))))</f>
        <v>WD</v>
      </c>
      <c r="AP286" s="87" t="str">
        <f t="shared" ca="1" si="543"/>
        <v xml:space="preserve"> </v>
      </c>
      <c r="AQ286" s="87" t="str">
        <f t="shared" ca="1" si="543"/>
        <v xml:space="preserve"> </v>
      </c>
      <c r="AR286" s="87" t="str">
        <f t="shared" ca="1" si="543"/>
        <v xml:space="preserve"> </v>
      </c>
      <c r="AS286" s="87" t="str">
        <f t="shared" ca="1" si="543"/>
        <v xml:space="preserve"> </v>
      </c>
      <c r="AT286" s="87" t="str">
        <f t="shared" ca="1" si="543"/>
        <v xml:space="preserve"> </v>
      </c>
      <c r="AU286" s="87" t="str">
        <f t="shared" si="543"/>
        <v>WD</v>
      </c>
      <c r="AV286" s="87" t="str">
        <f t="shared" si="543"/>
        <v>WD</v>
      </c>
      <c r="AW286" s="87" t="str">
        <f t="shared" ca="1" si="543"/>
        <v xml:space="preserve"> </v>
      </c>
      <c r="AX286" s="87" t="str">
        <f t="shared" ca="1" si="543"/>
        <v xml:space="preserve"> </v>
      </c>
      <c r="AY286" s="87" t="str">
        <f t="shared" ca="1" si="543"/>
        <v xml:space="preserve"> </v>
      </c>
      <c r="AZ286" s="87" t="str">
        <f t="shared" ca="1" si="543"/>
        <v xml:space="preserve"> </v>
      </c>
      <c r="BA286" s="87" t="str">
        <f t="shared" ca="1" si="543"/>
        <v xml:space="preserve"> </v>
      </c>
      <c r="BB286" s="87" t="str">
        <f t="shared" si="543"/>
        <v>WD</v>
      </c>
      <c r="BC286" s="87" t="str">
        <f t="shared" si="543"/>
        <v>WD</v>
      </c>
      <c r="BD286" s="87" t="str">
        <f t="shared" ca="1" si="543"/>
        <v xml:space="preserve"> </v>
      </c>
      <c r="BE286" s="87" t="str">
        <f t="shared" ca="1" si="543"/>
        <v xml:space="preserve"> </v>
      </c>
      <c r="BF286" s="87" t="str">
        <f t="shared" ca="1" si="543"/>
        <v xml:space="preserve"> </v>
      </c>
      <c r="BG286" s="87" t="str">
        <f t="shared" ca="1" si="543"/>
        <v xml:space="preserve"> </v>
      </c>
      <c r="BH286" s="87" t="str">
        <f t="shared" ca="1" si="543"/>
        <v xml:space="preserve"> </v>
      </c>
      <c r="BI286" s="87" t="str">
        <f t="shared" si="543"/>
        <v>WD</v>
      </c>
      <c r="BJ286" s="87" t="str">
        <f t="shared" si="543"/>
        <v>WD</v>
      </c>
      <c r="BK286" s="87" t="str">
        <f t="shared" ca="1" si="543"/>
        <v xml:space="preserve"> </v>
      </c>
      <c r="BL286" s="87" t="str">
        <f t="shared" ca="1" si="543"/>
        <v xml:space="preserve"> </v>
      </c>
      <c r="BM286" s="87" t="str">
        <f t="shared" ca="1" si="543"/>
        <v xml:space="preserve"> </v>
      </c>
      <c r="BN286" s="87" t="str">
        <f t="shared" ca="1" si="543"/>
        <v xml:space="preserve"> </v>
      </c>
      <c r="BO286" s="87" t="str">
        <f t="shared" ca="1" si="543"/>
        <v xml:space="preserve"> </v>
      </c>
      <c r="BP286" s="87" t="str">
        <f t="shared" si="543"/>
        <v>WD</v>
      </c>
      <c r="BQ286" s="87" t="str">
        <f t="shared" si="543"/>
        <v>WD</v>
      </c>
      <c r="BR286" s="87" t="str">
        <f t="shared" ca="1" si="543"/>
        <v xml:space="preserve"> </v>
      </c>
      <c r="BS286" s="87" t="str">
        <f t="shared" ca="1" si="543"/>
        <v xml:space="preserve"> </v>
      </c>
      <c r="BT286" s="87" t="str">
        <f t="shared" ca="1" si="543"/>
        <v xml:space="preserve"> </v>
      </c>
      <c r="BU286" s="87" t="str">
        <f t="shared" ref="BU286:CZ286" ca="1" si="544">IF($C$2=TRUE,IF($F$286="",IF(AND(OR($D$286&lt;=BU$8,$D$286&lt;BV$8),$E$286&gt;=BU$8),$H$286,IF(OR(WEEKDAY(BU$8)=1,WEEKDAY(BU$8)=7),"WD"," ")),IF(AND(OR($D$286&lt;=BU$8,$D$286&lt;BV$8),$F$286&gt;=BU$8),"C",IF(OR(WEEKDAY(BU$8)=1,WEEKDAY(BU$8)=7),"WD"," "))),IF(OR(WEEKDAY(BU$8)=1,WEEKDAY(BU$8)=7),"WD",IF($F$286="",IF(AND(OR($D$286&lt;=BU$8,$D$286&lt;BV$8),$E$286&gt;=BU$8),$H$286," "),IF(AND(OR($D$286&lt;=BU$8,$D$286&lt;BV$8),$F$286&gt;=BU$8),"C"," "))))</f>
        <v xml:space="preserve"> </v>
      </c>
      <c r="BV286" s="87" t="str">
        <f t="shared" ca="1" si="544"/>
        <v xml:space="preserve"> </v>
      </c>
      <c r="BW286" s="87" t="str">
        <f t="shared" si="544"/>
        <v>WD</v>
      </c>
      <c r="BX286" s="87" t="str">
        <f t="shared" si="544"/>
        <v>WD</v>
      </c>
      <c r="BY286" s="87" t="str">
        <f t="shared" ca="1" si="544"/>
        <v xml:space="preserve"> </v>
      </c>
      <c r="BZ286" s="87" t="str">
        <f t="shared" ca="1" si="544"/>
        <v xml:space="preserve"> </v>
      </c>
      <c r="CA286" s="87" t="str">
        <f t="shared" ca="1" si="544"/>
        <v xml:space="preserve"> </v>
      </c>
      <c r="CB286" s="87" t="str">
        <f t="shared" ca="1" si="544"/>
        <v xml:space="preserve"> </v>
      </c>
      <c r="CC286" s="87" t="str">
        <f t="shared" ca="1" si="544"/>
        <v xml:space="preserve"> </v>
      </c>
      <c r="CD286" s="87" t="str">
        <f t="shared" si="544"/>
        <v>WD</v>
      </c>
      <c r="CE286" s="87" t="str">
        <f t="shared" si="544"/>
        <v>WD</v>
      </c>
      <c r="CF286" s="87" t="str">
        <f t="shared" ca="1" si="544"/>
        <v xml:space="preserve"> </v>
      </c>
      <c r="CG286" s="87" t="str">
        <f t="shared" ca="1" si="544"/>
        <v xml:space="preserve"> </v>
      </c>
      <c r="CH286" s="87" t="str">
        <f t="shared" ca="1" si="544"/>
        <v xml:space="preserve"> </v>
      </c>
      <c r="CI286" s="87" t="str">
        <f t="shared" ca="1" si="544"/>
        <v xml:space="preserve"> </v>
      </c>
      <c r="CJ286" s="87" t="str">
        <f t="shared" ca="1" si="544"/>
        <v xml:space="preserve"> </v>
      </c>
      <c r="CK286" s="87" t="str">
        <f t="shared" si="544"/>
        <v>WD</v>
      </c>
      <c r="CL286" s="87" t="str">
        <f t="shared" si="544"/>
        <v>WD</v>
      </c>
      <c r="CM286" s="87" t="str">
        <f t="shared" ca="1" si="544"/>
        <v xml:space="preserve"> </v>
      </c>
      <c r="CN286" s="87" t="str">
        <f t="shared" ca="1" si="544"/>
        <v xml:space="preserve"> </v>
      </c>
      <c r="CO286" s="87" t="str">
        <f t="shared" ca="1" si="544"/>
        <v xml:space="preserve"> </v>
      </c>
      <c r="CP286" s="87" t="str">
        <f t="shared" ca="1" si="544"/>
        <v xml:space="preserve"> </v>
      </c>
      <c r="CQ286" s="87" t="str">
        <f t="shared" ca="1" si="544"/>
        <v xml:space="preserve"> </v>
      </c>
      <c r="CR286" s="87" t="str">
        <f t="shared" si="544"/>
        <v>WD</v>
      </c>
      <c r="CS286" s="87" t="str">
        <f t="shared" si="544"/>
        <v>WD</v>
      </c>
      <c r="CT286" s="87" t="str">
        <f t="shared" ca="1" si="544"/>
        <v xml:space="preserve"> </v>
      </c>
      <c r="CU286" s="87" t="str">
        <f t="shared" ca="1" si="544"/>
        <v xml:space="preserve"> </v>
      </c>
      <c r="CV286" s="87" t="str">
        <f t="shared" ca="1" si="544"/>
        <v xml:space="preserve"> </v>
      </c>
      <c r="CW286" s="87" t="str">
        <f t="shared" ca="1" si="544"/>
        <v xml:space="preserve"> </v>
      </c>
      <c r="CX286" s="87" t="str">
        <f t="shared" ca="1" si="544"/>
        <v xml:space="preserve"> </v>
      </c>
      <c r="CY286" s="87" t="str">
        <f t="shared" si="544"/>
        <v>WD</v>
      </c>
      <c r="CZ286" s="87" t="str">
        <f t="shared" si="544"/>
        <v>WD</v>
      </c>
      <c r="DA286" s="87" t="str">
        <f t="shared" ref="DA286:DZ286" ca="1" si="545">IF($C$2=TRUE,IF($F$286="",IF(AND(OR($D$286&lt;=DA$8,$D$286&lt;DB$8),$E$286&gt;=DA$8),$H$286,IF(OR(WEEKDAY(DA$8)=1,WEEKDAY(DA$8)=7),"WD"," ")),IF(AND(OR($D$286&lt;=DA$8,$D$286&lt;DB$8),$F$286&gt;=DA$8),"C",IF(OR(WEEKDAY(DA$8)=1,WEEKDAY(DA$8)=7),"WD"," "))),IF(OR(WEEKDAY(DA$8)=1,WEEKDAY(DA$8)=7),"WD",IF($F$286="",IF(AND(OR($D$286&lt;=DA$8,$D$286&lt;DB$8),$E$286&gt;=DA$8),$H$286," "),IF(AND(OR($D$286&lt;=DA$8,$D$286&lt;DB$8),$F$286&gt;=DA$8),"C"," "))))</f>
        <v xml:space="preserve"> </v>
      </c>
      <c r="DB286" s="87" t="str">
        <f t="shared" ca="1" si="545"/>
        <v xml:space="preserve"> </v>
      </c>
      <c r="DC286" s="87" t="str">
        <f t="shared" ca="1" si="545"/>
        <v xml:space="preserve"> </v>
      </c>
      <c r="DD286" s="87" t="str">
        <f t="shared" ca="1" si="545"/>
        <v xml:space="preserve"> </v>
      </c>
      <c r="DE286" s="87" t="str">
        <f t="shared" ca="1" si="545"/>
        <v xml:space="preserve"> </v>
      </c>
      <c r="DF286" s="87" t="str">
        <f t="shared" si="545"/>
        <v>WD</v>
      </c>
      <c r="DG286" s="87" t="str">
        <f t="shared" si="545"/>
        <v>WD</v>
      </c>
      <c r="DH286" s="87" t="str">
        <f t="shared" ca="1" si="545"/>
        <v xml:space="preserve"> </v>
      </c>
      <c r="DI286" s="87" t="str">
        <f t="shared" ca="1" si="545"/>
        <v xml:space="preserve"> </v>
      </c>
      <c r="DJ286" s="87" t="str">
        <f t="shared" ca="1" si="545"/>
        <v xml:space="preserve"> </v>
      </c>
      <c r="DK286" s="87" t="str">
        <f t="shared" ca="1" si="545"/>
        <v xml:space="preserve"> </v>
      </c>
      <c r="DL286" s="87" t="str">
        <f t="shared" ca="1" si="545"/>
        <v xml:space="preserve"> </v>
      </c>
      <c r="DM286" s="87" t="str">
        <f t="shared" si="545"/>
        <v>WD</v>
      </c>
      <c r="DN286" s="87" t="str">
        <f t="shared" si="545"/>
        <v>WD</v>
      </c>
      <c r="DO286" s="87" t="str">
        <f t="shared" ca="1" si="545"/>
        <v xml:space="preserve"> </v>
      </c>
      <c r="DP286" s="87" t="str">
        <f t="shared" ca="1" si="545"/>
        <v xml:space="preserve"> </v>
      </c>
      <c r="DQ286" s="87" t="str">
        <f t="shared" ca="1" si="545"/>
        <v xml:space="preserve"> </v>
      </c>
      <c r="DR286" s="87" t="str">
        <f t="shared" ca="1" si="545"/>
        <v xml:space="preserve"> </v>
      </c>
      <c r="DS286" s="87" t="str">
        <f t="shared" ca="1" si="545"/>
        <v xml:space="preserve"> </v>
      </c>
      <c r="DT286" s="87" t="str">
        <f t="shared" si="545"/>
        <v>WD</v>
      </c>
      <c r="DU286" s="87" t="str">
        <f t="shared" si="545"/>
        <v>WD</v>
      </c>
      <c r="DV286" s="87" t="str">
        <f t="shared" ca="1" si="545"/>
        <v xml:space="preserve"> </v>
      </c>
      <c r="DW286" s="87" t="str">
        <f t="shared" ca="1" si="545"/>
        <v xml:space="preserve"> </v>
      </c>
      <c r="DX286" s="87" t="str">
        <f t="shared" ca="1" si="545"/>
        <v xml:space="preserve"> </v>
      </c>
      <c r="DY286" s="87" t="str">
        <f t="shared" ca="1" si="545"/>
        <v xml:space="preserve"> </v>
      </c>
      <c r="DZ286" s="87" t="str">
        <f t="shared" ca="1" si="545"/>
        <v xml:space="preserve"> </v>
      </c>
    </row>
    <row r="287" spans="1:130" s="74" customFormat="1" ht="1.2" customHeight="1" x14ac:dyDescent="0.3">
      <c r="A287" s="96"/>
      <c r="B287" s="96"/>
      <c r="C287" s="96"/>
      <c r="D287" s="97"/>
      <c r="E287" s="97"/>
      <c r="F287" s="97"/>
      <c r="G287" s="98" t="str">
        <f ca="1">IF(AND(G286 = 100%, G288 = 100%), "100%", " ")</f>
        <v xml:space="preserve"> </v>
      </c>
      <c r="H287" s="82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  <c r="BX287" s="87"/>
      <c r="BY287" s="87"/>
      <c r="BZ287" s="87"/>
      <c r="CA287" s="87"/>
      <c r="CB287" s="87"/>
      <c r="CC287" s="87"/>
      <c r="CD287" s="87"/>
      <c r="CE287" s="87"/>
      <c r="CF287" s="87"/>
      <c r="CG287" s="87"/>
      <c r="CH287" s="87"/>
      <c r="CI287" s="87"/>
      <c r="CJ287" s="87"/>
      <c r="CK287" s="87"/>
      <c r="CL287" s="87"/>
      <c r="CM287" s="87"/>
      <c r="CN287" s="87"/>
      <c r="CO287" s="87"/>
      <c r="CP287" s="87"/>
      <c r="CQ287" s="87"/>
      <c r="CR287" s="87"/>
      <c r="CS287" s="87"/>
      <c r="CT287" s="87"/>
      <c r="CU287" s="87"/>
      <c r="CV287" s="87"/>
      <c r="CW287" s="87"/>
      <c r="CX287" s="87"/>
      <c r="CY287" s="87"/>
      <c r="CZ287" s="87"/>
      <c r="DA287" s="87"/>
      <c r="DB287" s="87"/>
      <c r="DC287" s="87"/>
      <c r="DD287" s="87"/>
      <c r="DE287" s="87"/>
      <c r="DF287" s="87"/>
      <c r="DG287" s="87"/>
      <c r="DH287" s="87"/>
      <c r="DI287" s="87"/>
      <c r="DJ287" s="87"/>
      <c r="DK287" s="87"/>
      <c r="DL287" s="87"/>
      <c r="DM287" s="87"/>
      <c r="DN287" s="87"/>
      <c r="DO287" s="87"/>
      <c r="DP287" s="87"/>
      <c r="DQ287" s="87"/>
      <c r="DR287" s="87"/>
      <c r="DS287" s="87"/>
      <c r="DT287" s="87"/>
      <c r="DU287" s="87"/>
      <c r="DV287" s="87"/>
      <c r="DW287" s="87"/>
      <c r="DX287" s="87"/>
      <c r="DY287" s="87"/>
      <c r="DZ287" s="87"/>
    </row>
    <row r="288" spans="1:130" x14ac:dyDescent="0.3">
      <c r="A288" s="96" t="str">
        <f ca="1">IF(OFFSET(Actions!B1,140,0)  = "","", OFFSET(Actions!B1,140,0) )</f>
        <v/>
      </c>
      <c r="B288" s="96" t="str">
        <f ca="1">IF(OFFSET(Actions!H$1,140,0) = "","", OFFSET(Actions!H$1,140,0))</f>
        <v/>
      </c>
      <c r="C288" s="96" t="str">
        <f ca="1">IF(OFFSET(Actions!C1,140,0)  = "","", OFFSET(Actions!C1,140,0) )</f>
        <v/>
      </c>
      <c r="D288" s="97" t="str">
        <f ca="1">IF(OFFSET(Actions!I$1,140,0) = 0/1/1900,"",IFERROR(DATEVALUE(MID(OFFSET(Actions!I$1,140,0), 5,8 )), OFFSET(Actions!I$1,140,0)))</f>
        <v/>
      </c>
      <c r="E288" s="97" t="str">
        <f ca="1">IF(OFFSET(Actions!J$1,140,0) = 0/1/1900,"",IFERROR(DATEVALUE(MID(OFFSET(Actions!J$1,140,0), 5,8 )), OFFSET(Actions!J$1,140,0)))</f>
        <v/>
      </c>
      <c r="F288" s="97" t="str">
        <f ca="1">IF(OFFSET(Actions!K$1,140,0) = 0/1/1900,"",IFERROR(DATEVALUE(MID(OFFSET(Actions!K$1,140,0), 5,8 )), OFFSET(Actions!K$1,140,0)))</f>
        <v/>
      </c>
      <c r="G288" s="98" t="str">
        <f ca="1">IF(OFFSET(Actions!G1,140,0)  = "","", OFFSET(Actions!G1,140,0) )</f>
        <v/>
      </c>
      <c r="H288" s="82" t="str">
        <f ca="1">IF(OFFSET(Actions!E1,140,0)  = "","", OFFSET(Actions!E1,140,0) )</f>
        <v/>
      </c>
      <c r="I288" s="87" t="str">
        <f t="shared" ref="I288:AN288" ca="1" si="546">IF($C$2=TRUE,IF($F$288="",IF(AND(OR($D$288&lt;=I$8,$D$288&lt;J$8),$E$288&gt;=I$8),$H$288,IF(OR(WEEKDAY(I$8)=1,WEEKDAY(I$8)=7),"WD"," ")),IF(AND(OR($D$288&lt;=I$8,$D$288&lt;J$8),$F$288&gt;=I$8),"C",IF(OR(WEEKDAY(I$8)=1,WEEKDAY(I$8)=7),"WD"," "))),IF(OR(WEEKDAY(I$8)=1,WEEKDAY(I$8)=7),"WD",IF($F$288="",IF(AND(OR($D$288&lt;=I$8,$D$288&lt;J$8),$E$288&gt;=I$8),$H$288," "),IF(AND(OR($D$288&lt;=I$8,$D$288&lt;J$8),$F$288&gt;=I$8),"C"," "))))</f>
        <v xml:space="preserve"> </v>
      </c>
      <c r="J288" s="87" t="str">
        <f t="shared" ca="1" si="546"/>
        <v xml:space="preserve"> </v>
      </c>
      <c r="K288" s="87" t="str">
        <f t="shared" ca="1" si="546"/>
        <v xml:space="preserve"> </v>
      </c>
      <c r="L288" s="87" t="str">
        <f t="shared" si="546"/>
        <v>WD</v>
      </c>
      <c r="M288" s="87" t="str">
        <f t="shared" si="546"/>
        <v>WD</v>
      </c>
      <c r="N288" s="87" t="str">
        <f t="shared" ca="1" si="546"/>
        <v xml:space="preserve"> </v>
      </c>
      <c r="O288" s="87" t="str">
        <f t="shared" ca="1" si="546"/>
        <v xml:space="preserve"> </v>
      </c>
      <c r="P288" s="87" t="str">
        <f t="shared" ca="1" si="546"/>
        <v xml:space="preserve"> </v>
      </c>
      <c r="Q288" s="87" t="str">
        <f t="shared" ca="1" si="546"/>
        <v xml:space="preserve"> </v>
      </c>
      <c r="R288" s="87" t="str">
        <f t="shared" ca="1" si="546"/>
        <v xml:space="preserve"> </v>
      </c>
      <c r="S288" s="87" t="str">
        <f t="shared" si="546"/>
        <v>WD</v>
      </c>
      <c r="T288" s="87" t="str">
        <f t="shared" si="546"/>
        <v>WD</v>
      </c>
      <c r="U288" s="87" t="str">
        <f t="shared" ca="1" si="546"/>
        <v xml:space="preserve"> </v>
      </c>
      <c r="V288" s="87" t="str">
        <f t="shared" ca="1" si="546"/>
        <v xml:space="preserve"> </v>
      </c>
      <c r="W288" s="87" t="str">
        <f t="shared" ca="1" si="546"/>
        <v xml:space="preserve"> </v>
      </c>
      <c r="X288" s="87" t="str">
        <f t="shared" ca="1" si="546"/>
        <v xml:space="preserve"> </v>
      </c>
      <c r="Y288" s="87" t="str">
        <f t="shared" ca="1" si="546"/>
        <v xml:space="preserve"> </v>
      </c>
      <c r="Z288" s="87" t="str">
        <f t="shared" si="546"/>
        <v>WD</v>
      </c>
      <c r="AA288" s="87" t="str">
        <f t="shared" si="546"/>
        <v>WD</v>
      </c>
      <c r="AB288" s="87" t="str">
        <f t="shared" ca="1" si="546"/>
        <v xml:space="preserve"> </v>
      </c>
      <c r="AC288" s="87" t="str">
        <f t="shared" ca="1" si="546"/>
        <v xml:space="preserve"> </v>
      </c>
      <c r="AD288" s="87" t="str">
        <f t="shared" ca="1" si="546"/>
        <v xml:space="preserve"> </v>
      </c>
      <c r="AE288" s="87" t="str">
        <f t="shared" ca="1" si="546"/>
        <v xml:space="preserve"> </v>
      </c>
      <c r="AF288" s="87" t="str">
        <f t="shared" ca="1" si="546"/>
        <v xml:space="preserve"> </v>
      </c>
      <c r="AG288" s="87" t="str">
        <f t="shared" si="546"/>
        <v>WD</v>
      </c>
      <c r="AH288" s="87" t="str">
        <f t="shared" si="546"/>
        <v>WD</v>
      </c>
      <c r="AI288" s="87" t="str">
        <f t="shared" ca="1" si="546"/>
        <v xml:space="preserve"> </v>
      </c>
      <c r="AJ288" s="87" t="str">
        <f t="shared" ca="1" si="546"/>
        <v xml:space="preserve"> </v>
      </c>
      <c r="AK288" s="87" t="str">
        <f t="shared" ca="1" si="546"/>
        <v xml:space="preserve"> </v>
      </c>
      <c r="AL288" s="87" t="str">
        <f t="shared" ca="1" si="546"/>
        <v xml:space="preserve"> </v>
      </c>
      <c r="AM288" s="87" t="str">
        <f t="shared" ca="1" si="546"/>
        <v xml:space="preserve"> </v>
      </c>
      <c r="AN288" s="87" t="str">
        <f t="shared" si="546"/>
        <v>WD</v>
      </c>
      <c r="AO288" s="87" t="str">
        <f t="shared" ref="AO288:BT288" si="547">IF($C$2=TRUE,IF($F$288="",IF(AND(OR($D$288&lt;=AO$8,$D$288&lt;AP$8),$E$288&gt;=AO$8),$H$288,IF(OR(WEEKDAY(AO$8)=1,WEEKDAY(AO$8)=7),"WD"," ")),IF(AND(OR($D$288&lt;=AO$8,$D$288&lt;AP$8),$F$288&gt;=AO$8),"C",IF(OR(WEEKDAY(AO$8)=1,WEEKDAY(AO$8)=7),"WD"," "))),IF(OR(WEEKDAY(AO$8)=1,WEEKDAY(AO$8)=7),"WD",IF($F$288="",IF(AND(OR($D$288&lt;=AO$8,$D$288&lt;AP$8),$E$288&gt;=AO$8),$H$288," "),IF(AND(OR($D$288&lt;=AO$8,$D$288&lt;AP$8),$F$288&gt;=AO$8),"C"," "))))</f>
        <v>WD</v>
      </c>
      <c r="AP288" s="87" t="str">
        <f t="shared" ca="1" si="547"/>
        <v xml:space="preserve"> </v>
      </c>
      <c r="AQ288" s="87" t="str">
        <f t="shared" ca="1" si="547"/>
        <v xml:space="preserve"> </v>
      </c>
      <c r="AR288" s="87" t="str">
        <f t="shared" ca="1" si="547"/>
        <v xml:space="preserve"> </v>
      </c>
      <c r="AS288" s="87" t="str">
        <f t="shared" ca="1" si="547"/>
        <v xml:space="preserve"> </v>
      </c>
      <c r="AT288" s="87" t="str">
        <f t="shared" ca="1" si="547"/>
        <v xml:space="preserve"> </v>
      </c>
      <c r="AU288" s="87" t="str">
        <f t="shared" si="547"/>
        <v>WD</v>
      </c>
      <c r="AV288" s="87" t="str">
        <f t="shared" si="547"/>
        <v>WD</v>
      </c>
      <c r="AW288" s="87" t="str">
        <f t="shared" ca="1" si="547"/>
        <v xml:space="preserve"> </v>
      </c>
      <c r="AX288" s="87" t="str">
        <f t="shared" ca="1" si="547"/>
        <v xml:space="preserve"> </v>
      </c>
      <c r="AY288" s="87" t="str">
        <f t="shared" ca="1" si="547"/>
        <v xml:space="preserve"> </v>
      </c>
      <c r="AZ288" s="87" t="str">
        <f t="shared" ca="1" si="547"/>
        <v xml:space="preserve"> </v>
      </c>
      <c r="BA288" s="87" t="str">
        <f t="shared" ca="1" si="547"/>
        <v xml:space="preserve"> </v>
      </c>
      <c r="BB288" s="87" t="str">
        <f t="shared" si="547"/>
        <v>WD</v>
      </c>
      <c r="BC288" s="87" t="str">
        <f t="shared" si="547"/>
        <v>WD</v>
      </c>
      <c r="BD288" s="87" t="str">
        <f t="shared" ca="1" si="547"/>
        <v xml:space="preserve"> </v>
      </c>
      <c r="BE288" s="87" t="str">
        <f t="shared" ca="1" si="547"/>
        <v xml:space="preserve"> </v>
      </c>
      <c r="BF288" s="87" t="str">
        <f t="shared" ca="1" si="547"/>
        <v xml:space="preserve"> </v>
      </c>
      <c r="BG288" s="87" t="str">
        <f t="shared" ca="1" si="547"/>
        <v xml:space="preserve"> </v>
      </c>
      <c r="BH288" s="87" t="str">
        <f t="shared" ca="1" si="547"/>
        <v xml:space="preserve"> </v>
      </c>
      <c r="BI288" s="87" t="str">
        <f t="shared" si="547"/>
        <v>WD</v>
      </c>
      <c r="BJ288" s="87" t="str">
        <f t="shared" si="547"/>
        <v>WD</v>
      </c>
      <c r="BK288" s="87" t="str">
        <f t="shared" ca="1" si="547"/>
        <v xml:space="preserve"> </v>
      </c>
      <c r="BL288" s="87" t="str">
        <f t="shared" ca="1" si="547"/>
        <v xml:space="preserve"> </v>
      </c>
      <c r="BM288" s="87" t="str">
        <f t="shared" ca="1" si="547"/>
        <v xml:space="preserve"> </v>
      </c>
      <c r="BN288" s="87" t="str">
        <f t="shared" ca="1" si="547"/>
        <v xml:space="preserve"> </v>
      </c>
      <c r="BO288" s="87" t="str">
        <f t="shared" ca="1" si="547"/>
        <v xml:space="preserve"> </v>
      </c>
      <c r="BP288" s="87" t="str">
        <f t="shared" si="547"/>
        <v>WD</v>
      </c>
      <c r="BQ288" s="87" t="str">
        <f t="shared" si="547"/>
        <v>WD</v>
      </c>
      <c r="BR288" s="87" t="str">
        <f t="shared" ca="1" si="547"/>
        <v xml:space="preserve"> </v>
      </c>
      <c r="BS288" s="87" t="str">
        <f t="shared" ca="1" si="547"/>
        <v xml:space="preserve"> </v>
      </c>
      <c r="BT288" s="87" t="str">
        <f t="shared" ca="1" si="547"/>
        <v xml:space="preserve"> </v>
      </c>
      <c r="BU288" s="87" t="str">
        <f t="shared" ref="BU288:CZ288" ca="1" si="548">IF($C$2=TRUE,IF($F$288="",IF(AND(OR($D$288&lt;=BU$8,$D$288&lt;BV$8),$E$288&gt;=BU$8),$H$288,IF(OR(WEEKDAY(BU$8)=1,WEEKDAY(BU$8)=7),"WD"," ")),IF(AND(OR($D$288&lt;=BU$8,$D$288&lt;BV$8),$F$288&gt;=BU$8),"C",IF(OR(WEEKDAY(BU$8)=1,WEEKDAY(BU$8)=7),"WD"," "))),IF(OR(WEEKDAY(BU$8)=1,WEEKDAY(BU$8)=7),"WD",IF($F$288="",IF(AND(OR($D$288&lt;=BU$8,$D$288&lt;BV$8),$E$288&gt;=BU$8),$H$288," "),IF(AND(OR($D$288&lt;=BU$8,$D$288&lt;BV$8),$F$288&gt;=BU$8),"C"," "))))</f>
        <v xml:space="preserve"> </v>
      </c>
      <c r="BV288" s="87" t="str">
        <f t="shared" ca="1" si="548"/>
        <v xml:space="preserve"> </v>
      </c>
      <c r="BW288" s="87" t="str">
        <f t="shared" si="548"/>
        <v>WD</v>
      </c>
      <c r="BX288" s="87" t="str">
        <f t="shared" si="548"/>
        <v>WD</v>
      </c>
      <c r="BY288" s="87" t="str">
        <f t="shared" ca="1" si="548"/>
        <v xml:space="preserve"> </v>
      </c>
      <c r="BZ288" s="87" t="str">
        <f t="shared" ca="1" si="548"/>
        <v xml:space="preserve"> </v>
      </c>
      <c r="CA288" s="87" t="str">
        <f t="shared" ca="1" si="548"/>
        <v xml:space="preserve"> </v>
      </c>
      <c r="CB288" s="87" t="str">
        <f t="shared" ca="1" si="548"/>
        <v xml:space="preserve"> </v>
      </c>
      <c r="CC288" s="87" t="str">
        <f t="shared" ca="1" si="548"/>
        <v xml:space="preserve"> </v>
      </c>
      <c r="CD288" s="87" t="str">
        <f t="shared" si="548"/>
        <v>WD</v>
      </c>
      <c r="CE288" s="87" t="str">
        <f t="shared" si="548"/>
        <v>WD</v>
      </c>
      <c r="CF288" s="87" t="str">
        <f t="shared" ca="1" si="548"/>
        <v xml:space="preserve"> </v>
      </c>
      <c r="CG288" s="87" t="str">
        <f t="shared" ca="1" si="548"/>
        <v xml:space="preserve"> </v>
      </c>
      <c r="CH288" s="87" t="str">
        <f t="shared" ca="1" si="548"/>
        <v xml:space="preserve"> </v>
      </c>
      <c r="CI288" s="87" t="str">
        <f t="shared" ca="1" si="548"/>
        <v xml:space="preserve"> </v>
      </c>
      <c r="CJ288" s="87" t="str">
        <f t="shared" ca="1" si="548"/>
        <v xml:space="preserve"> </v>
      </c>
      <c r="CK288" s="87" t="str">
        <f t="shared" si="548"/>
        <v>WD</v>
      </c>
      <c r="CL288" s="87" t="str">
        <f t="shared" si="548"/>
        <v>WD</v>
      </c>
      <c r="CM288" s="87" t="str">
        <f t="shared" ca="1" si="548"/>
        <v xml:space="preserve"> </v>
      </c>
      <c r="CN288" s="87" t="str">
        <f t="shared" ca="1" si="548"/>
        <v xml:space="preserve"> </v>
      </c>
      <c r="CO288" s="87" t="str">
        <f t="shared" ca="1" si="548"/>
        <v xml:space="preserve"> </v>
      </c>
      <c r="CP288" s="87" t="str">
        <f t="shared" ca="1" si="548"/>
        <v xml:space="preserve"> </v>
      </c>
      <c r="CQ288" s="87" t="str">
        <f t="shared" ca="1" si="548"/>
        <v xml:space="preserve"> </v>
      </c>
      <c r="CR288" s="87" t="str">
        <f t="shared" si="548"/>
        <v>WD</v>
      </c>
      <c r="CS288" s="87" t="str">
        <f t="shared" si="548"/>
        <v>WD</v>
      </c>
      <c r="CT288" s="87" t="str">
        <f t="shared" ca="1" si="548"/>
        <v xml:space="preserve"> </v>
      </c>
      <c r="CU288" s="87" t="str">
        <f t="shared" ca="1" si="548"/>
        <v xml:space="preserve"> </v>
      </c>
      <c r="CV288" s="87" t="str">
        <f t="shared" ca="1" si="548"/>
        <v xml:space="preserve"> </v>
      </c>
      <c r="CW288" s="87" t="str">
        <f t="shared" ca="1" si="548"/>
        <v xml:space="preserve"> </v>
      </c>
      <c r="CX288" s="87" t="str">
        <f t="shared" ca="1" si="548"/>
        <v xml:space="preserve"> </v>
      </c>
      <c r="CY288" s="87" t="str">
        <f t="shared" si="548"/>
        <v>WD</v>
      </c>
      <c r="CZ288" s="87" t="str">
        <f t="shared" si="548"/>
        <v>WD</v>
      </c>
      <c r="DA288" s="87" t="str">
        <f t="shared" ref="DA288:DZ288" ca="1" si="549">IF($C$2=TRUE,IF($F$288="",IF(AND(OR($D$288&lt;=DA$8,$D$288&lt;DB$8),$E$288&gt;=DA$8),$H$288,IF(OR(WEEKDAY(DA$8)=1,WEEKDAY(DA$8)=7),"WD"," ")),IF(AND(OR($D$288&lt;=DA$8,$D$288&lt;DB$8),$F$288&gt;=DA$8),"C",IF(OR(WEEKDAY(DA$8)=1,WEEKDAY(DA$8)=7),"WD"," "))),IF(OR(WEEKDAY(DA$8)=1,WEEKDAY(DA$8)=7),"WD",IF($F$288="",IF(AND(OR($D$288&lt;=DA$8,$D$288&lt;DB$8),$E$288&gt;=DA$8),$H$288," "),IF(AND(OR($D$288&lt;=DA$8,$D$288&lt;DB$8),$F$288&gt;=DA$8),"C"," "))))</f>
        <v xml:space="preserve"> </v>
      </c>
      <c r="DB288" s="87" t="str">
        <f t="shared" ca="1" si="549"/>
        <v xml:space="preserve"> </v>
      </c>
      <c r="DC288" s="87" t="str">
        <f t="shared" ca="1" si="549"/>
        <v xml:space="preserve"> </v>
      </c>
      <c r="DD288" s="87" t="str">
        <f t="shared" ca="1" si="549"/>
        <v xml:space="preserve"> </v>
      </c>
      <c r="DE288" s="87" t="str">
        <f t="shared" ca="1" si="549"/>
        <v xml:space="preserve"> </v>
      </c>
      <c r="DF288" s="87" t="str">
        <f t="shared" si="549"/>
        <v>WD</v>
      </c>
      <c r="DG288" s="87" t="str">
        <f t="shared" si="549"/>
        <v>WD</v>
      </c>
      <c r="DH288" s="87" t="str">
        <f t="shared" ca="1" si="549"/>
        <v xml:space="preserve"> </v>
      </c>
      <c r="DI288" s="87" t="str">
        <f t="shared" ca="1" si="549"/>
        <v xml:space="preserve"> </v>
      </c>
      <c r="DJ288" s="87" t="str">
        <f t="shared" ca="1" si="549"/>
        <v xml:space="preserve"> </v>
      </c>
      <c r="DK288" s="87" t="str">
        <f t="shared" ca="1" si="549"/>
        <v xml:space="preserve"> </v>
      </c>
      <c r="DL288" s="87" t="str">
        <f t="shared" ca="1" si="549"/>
        <v xml:space="preserve"> </v>
      </c>
      <c r="DM288" s="87" t="str">
        <f t="shared" si="549"/>
        <v>WD</v>
      </c>
      <c r="DN288" s="87" t="str">
        <f t="shared" si="549"/>
        <v>WD</v>
      </c>
      <c r="DO288" s="87" t="str">
        <f t="shared" ca="1" si="549"/>
        <v xml:space="preserve"> </v>
      </c>
      <c r="DP288" s="87" t="str">
        <f t="shared" ca="1" si="549"/>
        <v xml:space="preserve"> </v>
      </c>
      <c r="DQ288" s="87" t="str">
        <f t="shared" ca="1" si="549"/>
        <v xml:space="preserve"> </v>
      </c>
      <c r="DR288" s="87" t="str">
        <f t="shared" ca="1" si="549"/>
        <v xml:space="preserve"> </v>
      </c>
      <c r="DS288" s="87" t="str">
        <f t="shared" ca="1" si="549"/>
        <v xml:space="preserve"> </v>
      </c>
      <c r="DT288" s="87" t="str">
        <f t="shared" si="549"/>
        <v>WD</v>
      </c>
      <c r="DU288" s="87" t="str">
        <f t="shared" si="549"/>
        <v>WD</v>
      </c>
      <c r="DV288" s="87" t="str">
        <f t="shared" ca="1" si="549"/>
        <v xml:space="preserve"> </v>
      </c>
      <c r="DW288" s="87" t="str">
        <f t="shared" ca="1" si="549"/>
        <v xml:space="preserve"> </v>
      </c>
      <c r="DX288" s="87" t="str">
        <f t="shared" ca="1" si="549"/>
        <v xml:space="preserve"> </v>
      </c>
      <c r="DY288" s="87" t="str">
        <f t="shared" ca="1" si="549"/>
        <v xml:space="preserve"> </v>
      </c>
      <c r="DZ288" s="87" t="str">
        <f t="shared" ca="1" si="549"/>
        <v xml:space="preserve"> </v>
      </c>
    </row>
    <row r="289" spans="1:130" s="74" customFormat="1" ht="1.2" customHeight="1" x14ac:dyDescent="0.3">
      <c r="A289" s="96"/>
      <c r="B289" s="96"/>
      <c r="C289" s="96"/>
      <c r="D289" s="97"/>
      <c r="E289" s="97"/>
      <c r="F289" s="97"/>
      <c r="G289" s="98" t="str">
        <f ca="1">IF(AND(G288 = 100%, G290 = 100%), "100%", " ")</f>
        <v xml:space="preserve"> </v>
      </c>
      <c r="H289" s="82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  <c r="BQ289" s="87"/>
      <c r="BR289" s="87"/>
      <c r="BS289" s="87"/>
      <c r="BT289" s="87"/>
      <c r="BU289" s="87"/>
      <c r="BV289" s="87"/>
      <c r="BW289" s="87"/>
      <c r="BX289" s="87"/>
      <c r="BY289" s="87"/>
      <c r="BZ289" s="87"/>
      <c r="CA289" s="87"/>
      <c r="CB289" s="87"/>
      <c r="CC289" s="87"/>
      <c r="CD289" s="87"/>
      <c r="CE289" s="87"/>
      <c r="CF289" s="87"/>
      <c r="CG289" s="87"/>
      <c r="CH289" s="87"/>
      <c r="CI289" s="87"/>
      <c r="CJ289" s="87"/>
      <c r="CK289" s="87"/>
      <c r="CL289" s="87"/>
      <c r="CM289" s="87"/>
      <c r="CN289" s="87"/>
      <c r="CO289" s="87"/>
      <c r="CP289" s="87"/>
      <c r="CQ289" s="87"/>
      <c r="CR289" s="87"/>
      <c r="CS289" s="87"/>
      <c r="CT289" s="87"/>
      <c r="CU289" s="87"/>
      <c r="CV289" s="87"/>
      <c r="CW289" s="87"/>
      <c r="CX289" s="87"/>
      <c r="CY289" s="87"/>
      <c r="CZ289" s="87"/>
      <c r="DA289" s="87"/>
      <c r="DB289" s="87"/>
      <c r="DC289" s="87"/>
      <c r="DD289" s="87"/>
      <c r="DE289" s="87"/>
      <c r="DF289" s="87"/>
      <c r="DG289" s="87"/>
      <c r="DH289" s="87"/>
      <c r="DI289" s="87"/>
      <c r="DJ289" s="87"/>
      <c r="DK289" s="87"/>
      <c r="DL289" s="87"/>
      <c r="DM289" s="87"/>
      <c r="DN289" s="87"/>
      <c r="DO289" s="87"/>
      <c r="DP289" s="87"/>
      <c r="DQ289" s="87"/>
      <c r="DR289" s="87"/>
      <c r="DS289" s="87"/>
      <c r="DT289" s="87"/>
      <c r="DU289" s="87"/>
      <c r="DV289" s="87"/>
      <c r="DW289" s="87"/>
      <c r="DX289" s="87"/>
      <c r="DY289" s="87"/>
      <c r="DZ289" s="87"/>
    </row>
    <row r="290" spans="1:130" x14ac:dyDescent="0.3">
      <c r="A290" s="96" t="str">
        <f ca="1">IF(OFFSET(Actions!B1,141,0)  = "","", OFFSET(Actions!B1,141,0) )</f>
        <v/>
      </c>
      <c r="B290" s="96" t="str">
        <f ca="1">IF(OFFSET(Actions!H$1,141,0) = "","", OFFSET(Actions!H$1,141,0))</f>
        <v/>
      </c>
      <c r="C290" s="96" t="str">
        <f ca="1">IF(OFFSET(Actions!C1,141,0)  = "","", OFFSET(Actions!C1,141,0) )</f>
        <v/>
      </c>
      <c r="D290" s="97" t="str">
        <f ca="1">IF(OFFSET(Actions!I$1,141,0) = 0/1/1900,"",IFERROR(DATEVALUE(MID(OFFSET(Actions!I$1,141,0), 5,8 )), OFFSET(Actions!I$1,141,0)))</f>
        <v/>
      </c>
      <c r="E290" s="97" t="str">
        <f ca="1">IF(OFFSET(Actions!J$1,141,0) = 0/1/1900,"",IFERROR(DATEVALUE(MID(OFFSET(Actions!J$1,141,0), 5,8 )), OFFSET(Actions!J$1,141,0)))</f>
        <v/>
      </c>
      <c r="F290" s="97" t="str">
        <f ca="1">IF(OFFSET(Actions!K$1,141,0) = 0/1/1900,"",IFERROR(DATEVALUE(MID(OFFSET(Actions!K$1,141,0), 5,8 )), OFFSET(Actions!K$1,141,0)))</f>
        <v/>
      </c>
      <c r="G290" s="98" t="str">
        <f ca="1">IF(OFFSET(Actions!G1,141,0)  = "","", OFFSET(Actions!G1,141,0) )</f>
        <v/>
      </c>
      <c r="H290" s="82" t="str">
        <f ca="1">IF(OFFSET(Actions!E1,141,0)  = "","", OFFSET(Actions!E1,141,0) )</f>
        <v/>
      </c>
      <c r="I290" s="87" t="str">
        <f t="shared" ref="I290:AN290" ca="1" si="550">IF($C$2=TRUE,IF($F$290="",IF(AND(OR($D$290&lt;=I$8,$D$290&lt;J$8),$E$290&gt;=I$8),$H$290,IF(OR(WEEKDAY(I$8)=1,WEEKDAY(I$8)=7),"WD"," ")),IF(AND(OR($D$290&lt;=I$8,$D$290&lt;J$8),$F$290&gt;=I$8),"C",IF(OR(WEEKDAY(I$8)=1,WEEKDAY(I$8)=7),"WD"," "))),IF(OR(WEEKDAY(I$8)=1,WEEKDAY(I$8)=7),"WD",IF($F$290="",IF(AND(OR($D$290&lt;=I$8,$D$290&lt;J$8),$E$290&gt;=I$8),$H$290," "),IF(AND(OR($D$290&lt;=I$8,$D$290&lt;J$8),$F$290&gt;=I$8),"C"," "))))</f>
        <v xml:space="preserve"> </v>
      </c>
      <c r="J290" s="87" t="str">
        <f t="shared" ca="1" si="550"/>
        <v xml:space="preserve"> </v>
      </c>
      <c r="K290" s="87" t="str">
        <f t="shared" ca="1" si="550"/>
        <v xml:space="preserve"> </v>
      </c>
      <c r="L290" s="87" t="str">
        <f t="shared" si="550"/>
        <v>WD</v>
      </c>
      <c r="M290" s="87" t="str">
        <f t="shared" si="550"/>
        <v>WD</v>
      </c>
      <c r="N290" s="87" t="str">
        <f t="shared" ca="1" si="550"/>
        <v xml:space="preserve"> </v>
      </c>
      <c r="O290" s="87" t="str">
        <f t="shared" ca="1" si="550"/>
        <v xml:space="preserve"> </v>
      </c>
      <c r="P290" s="87" t="str">
        <f t="shared" ca="1" si="550"/>
        <v xml:space="preserve"> </v>
      </c>
      <c r="Q290" s="87" t="str">
        <f t="shared" ca="1" si="550"/>
        <v xml:space="preserve"> </v>
      </c>
      <c r="R290" s="87" t="str">
        <f t="shared" ca="1" si="550"/>
        <v xml:space="preserve"> </v>
      </c>
      <c r="S290" s="87" t="str">
        <f t="shared" si="550"/>
        <v>WD</v>
      </c>
      <c r="T290" s="87" t="str">
        <f t="shared" si="550"/>
        <v>WD</v>
      </c>
      <c r="U290" s="87" t="str">
        <f t="shared" ca="1" si="550"/>
        <v xml:space="preserve"> </v>
      </c>
      <c r="V290" s="87" t="str">
        <f t="shared" ca="1" si="550"/>
        <v xml:space="preserve"> </v>
      </c>
      <c r="W290" s="87" t="str">
        <f t="shared" ca="1" si="550"/>
        <v xml:space="preserve"> </v>
      </c>
      <c r="X290" s="87" t="str">
        <f t="shared" ca="1" si="550"/>
        <v xml:space="preserve"> </v>
      </c>
      <c r="Y290" s="87" t="str">
        <f t="shared" ca="1" si="550"/>
        <v xml:space="preserve"> </v>
      </c>
      <c r="Z290" s="87" t="str">
        <f t="shared" si="550"/>
        <v>WD</v>
      </c>
      <c r="AA290" s="87" t="str">
        <f t="shared" si="550"/>
        <v>WD</v>
      </c>
      <c r="AB290" s="87" t="str">
        <f t="shared" ca="1" si="550"/>
        <v xml:space="preserve"> </v>
      </c>
      <c r="AC290" s="87" t="str">
        <f t="shared" ca="1" si="550"/>
        <v xml:space="preserve"> </v>
      </c>
      <c r="AD290" s="87" t="str">
        <f t="shared" ca="1" si="550"/>
        <v xml:space="preserve"> </v>
      </c>
      <c r="AE290" s="87" t="str">
        <f t="shared" ca="1" si="550"/>
        <v xml:space="preserve"> </v>
      </c>
      <c r="AF290" s="87" t="str">
        <f t="shared" ca="1" si="550"/>
        <v xml:space="preserve"> </v>
      </c>
      <c r="AG290" s="87" t="str">
        <f t="shared" si="550"/>
        <v>WD</v>
      </c>
      <c r="AH290" s="87" t="str">
        <f t="shared" si="550"/>
        <v>WD</v>
      </c>
      <c r="AI290" s="87" t="str">
        <f t="shared" ca="1" si="550"/>
        <v xml:space="preserve"> </v>
      </c>
      <c r="AJ290" s="87" t="str">
        <f t="shared" ca="1" si="550"/>
        <v xml:space="preserve"> </v>
      </c>
      <c r="AK290" s="87" t="str">
        <f t="shared" ca="1" si="550"/>
        <v xml:space="preserve"> </v>
      </c>
      <c r="AL290" s="87" t="str">
        <f t="shared" ca="1" si="550"/>
        <v xml:space="preserve"> </v>
      </c>
      <c r="AM290" s="87" t="str">
        <f t="shared" ca="1" si="550"/>
        <v xml:space="preserve"> </v>
      </c>
      <c r="AN290" s="87" t="str">
        <f t="shared" si="550"/>
        <v>WD</v>
      </c>
      <c r="AO290" s="87" t="str">
        <f t="shared" ref="AO290:BT290" si="551">IF($C$2=TRUE,IF($F$290="",IF(AND(OR($D$290&lt;=AO$8,$D$290&lt;AP$8),$E$290&gt;=AO$8),$H$290,IF(OR(WEEKDAY(AO$8)=1,WEEKDAY(AO$8)=7),"WD"," ")),IF(AND(OR($D$290&lt;=AO$8,$D$290&lt;AP$8),$F$290&gt;=AO$8),"C",IF(OR(WEEKDAY(AO$8)=1,WEEKDAY(AO$8)=7),"WD"," "))),IF(OR(WEEKDAY(AO$8)=1,WEEKDAY(AO$8)=7),"WD",IF($F$290="",IF(AND(OR($D$290&lt;=AO$8,$D$290&lt;AP$8),$E$290&gt;=AO$8),$H$290," "),IF(AND(OR($D$290&lt;=AO$8,$D$290&lt;AP$8),$F$290&gt;=AO$8),"C"," "))))</f>
        <v>WD</v>
      </c>
      <c r="AP290" s="87" t="str">
        <f t="shared" ca="1" si="551"/>
        <v xml:space="preserve"> </v>
      </c>
      <c r="AQ290" s="87" t="str">
        <f t="shared" ca="1" si="551"/>
        <v xml:space="preserve"> </v>
      </c>
      <c r="AR290" s="87" t="str">
        <f t="shared" ca="1" si="551"/>
        <v xml:space="preserve"> </v>
      </c>
      <c r="AS290" s="87" t="str">
        <f t="shared" ca="1" si="551"/>
        <v xml:space="preserve"> </v>
      </c>
      <c r="AT290" s="87" t="str">
        <f t="shared" ca="1" si="551"/>
        <v xml:space="preserve"> </v>
      </c>
      <c r="AU290" s="87" t="str">
        <f t="shared" si="551"/>
        <v>WD</v>
      </c>
      <c r="AV290" s="87" t="str">
        <f t="shared" si="551"/>
        <v>WD</v>
      </c>
      <c r="AW290" s="87" t="str">
        <f t="shared" ca="1" si="551"/>
        <v xml:space="preserve"> </v>
      </c>
      <c r="AX290" s="87" t="str">
        <f t="shared" ca="1" si="551"/>
        <v xml:space="preserve"> </v>
      </c>
      <c r="AY290" s="87" t="str">
        <f t="shared" ca="1" si="551"/>
        <v xml:space="preserve"> </v>
      </c>
      <c r="AZ290" s="87" t="str">
        <f t="shared" ca="1" si="551"/>
        <v xml:space="preserve"> </v>
      </c>
      <c r="BA290" s="87" t="str">
        <f t="shared" ca="1" si="551"/>
        <v xml:space="preserve"> </v>
      </c>
      <c r="BB290" s="87" t="str">
        <f t="shared" si="551"/>
        <v>WD</v>
      </c>
      <c r="BC290" s="87" t="str">
        <f t="shared" si="551"/>
        <v>WD</v>
      </c>
      <c r="BD290" s="87" t="str">
        <f t="shared" ca="1" si="551"/>
        <v xml:space="preserve"> </v>
      </c>
      <c r="BE290" s="87" t="str">
        <f t="shared" ca="1" si="551"/>
        <v xml:space="preserve"> </v>
      </c>
      <c r="BF290" s="87" t="str">
        <f t="shared" ca="1" si="551"/>
        <v xml:space="preserve"> </v>
      </c>
      <c r="BG290" s="87" t="str">
        <f t="shared" ca="1" si="551"/>
        <v xml:space="preserve"> </v>
      </c>
      <c r="BH290" s="87" t="str">
        <f t="shared" ca="1" si="551"/>
        <v xml:space="preserve"> </v>
      </c>
      <c r="BI290" s="87" t="str">
        <f t="shared" si="551"/>
        <v>WD</v>
      </c>
      <c r="BJ290" s="87" t="str">
        <f t="shared" si="551"/>
        <v>WD</v>
      </c>
      <c r="BK290" s="87" t="str">
        <f t="shared" ca="1" si="551"/>
        <v xml:space="preserve"> </v>
      </c>
      <c r="BL290" s="87" t="str">
        <f t="shared" ca="1" si="551"/>
        <v xml:space="preserve"> </v>
      </c>
      <c r="BM290" s="87" t="str">
        <f t="shared" ca="1" si="551"/>
        <v xml:space="preserve"> </v>
      </c>
      <c r="BN290" s="87" t="str">
        <f t="shared" ca="1" si="551"/>
        <v xml:space="preserve"> </v>
      </c>
      <c r="BO290" s="87" t="str">
        <f t="shared" ca="1" si="551"/>
        <v xml:space="preserve"> </v>
      </c>
      <c r="BP290" s="87" t="str">
        <f t="shared" si="551"/>
        <v>WD</v>
      </c>
      <c r="BQ290" s="87" t="str">
        <f t="shared" si="551"/>
        <v>WD</v>
      </c>
      <c r="BR290" s="87" t="str">
        <f t="shared" ca="1" si="551"/>
        <v xml:space="preserve"> </v>
      </c>
      <c r="BS290" s="87" t="str">
        <f t="shared" ca="1" si="551"/>
        <v xml:space="preserve"> </v>
      </c>
      <c r="BT290" s="87" t="str">
        <f t="shared" ca="1" si="551"/>
        <v xml:space="preserve"> </v>
      </c>
      <c r="BU290" s="87" t="str">
        <f t="shared" ref="BU290:CZ290" ca="1" si="552">IF($C$2=TRUE,IF($F$290="",IF(AND(OR($D$290&lt;=BU$8,$D$290&lt;BV$8),$E$290&gt;=BU$8),$H$290,IF(OR(WEEKDAY(BU$8)=1,WEEKDAY(BU$8)=7),"WD"," ")),IF(AND(OR($D$290&lt;=BU$8,$D$290&lt;BV$8),$F$290&gt;=BU$8),"C",IF(OR(WEEKDAY(BU$8)=1,WEEKDAY(BU$8)=7),"WD"," "))),IF(OR(WEEKDAY(BU$8)=1,WEEKDAY(BU$8)=7),"WD",IF($F$290="",IF(AND(OR($D$290&lt;=BU$8,$D$290&lt;BV$8),$E$290&gt;=BU$8),$H$290," "),IF(AND(OR($D$290&lt;=BU$8,$D$290&lt;BV$8),$F$290&gt;=BU$8),"C"," "))))</f>
        <v xml:space="preserve"> </v>
      </c>
      <c r="BV290" s="87" t="str">
        <f t="shared" ca="1" si="552"/>
        <v xml:space="preserve"> </v>
      </c>
      <c r="BW290" s="87" t="str">
        <f t="shared" si="552"/>
        <v>WD</v>
      </c>
      <c r="BX290" s="87" t="str">
        <f t="shared" si="552"/>
        <v>WD</v>
      </c>
      <c r="BY290" s="87" t="str">
        <f t="shared" ca="1" si="552"/>
        <v xml:space="preserve"> </v>
      </c>
      <c r="BZ290" s="87" t="str">
        <f t="shared" ca="1" si="552"/>
        <v xml:space="preserve"> </v>
      </c>
      <c r="CA290" s="87" t="str">
        <f t="shared" ca="1" si="552"/>
        <v xml:space="preserve"> </v>
      </c>
      <c r="CB290" s="87" t="str">
        <f t="shared" ca="1" si="552"/>
        <v xml:space="preserve"> </v>
      </c>
      <c r="CC290" s="87" t="str">
        <f t="shared" ca="1" si="552"/>
        <v xml:space="preserve"> </v>
      </c>
      <c r="CD290" s="87" t="str">
        <f t="shared" si="552"/>
        <v>WD</v>
      </c>
      <c r="CE290" s="87" t="str">
        <f t="shared" si="552"/>
        <v>WD</v>
      </c>
      <c r="CF290" s="87" t="str">
        <f t="shared" ca="1" si="552"/>
        <v xml:space="preserve"> </v>
      </c>
      <c r="CG290" s="87" t="str">
        <f t="shared" ca="1" si="552"/>
        <v xml:space="preserve"> </v>
      </c>
      <c r="CH290" s="87" t="str">
        <f t="shared" ca="1" si="552"/>
        <v xml:space="preserve"> </v>
      </c>
      <c r="CI290" s="87" t="str">
        <f t="shared" ca="1" si="552"/>
        <v xml:space="preserve"> </v>
      </c>
      <c r="CJ290" s="87" t="str">
        <f t="shared" ca="1" si="552"/>
        <v xml:space="preserve"> </v>
      </c>
      <c r="CK290" s="87" t="str">
        <f t="shared" si="552"/>
        <v>WD</v>
      </c>
      <c r="CL290" s="87" t="str">
        <f t="shared" si="552"/>
        <v>WD</v>
      </c>
      <c r="CM290" s="87" t="str">
        <f t="shared" ca="1" si="552"/>
        <v xml:space="preserve"> </v>
      </c>
      <c r="CN290" s="87" t="str">
        <f t="shared" ca="1" si="552"/>
        <v xml:space="preserve"> </v>
      </c>
      <c r="CO290" s="87" t="str">
        <f t="shared" ca="1" si="552"/>
        <v xml:space="preserve"> </v>
      </c>
      <c r="CP290" s="87" t="str">
        <f t="shared" ca="1" si="552"/>
        <v xml:space="preserve"> </v>
      </c>
      <c r="CQ290" s="87" t="str">
        <f t="shared" ca="1" si="552"/>
        <v xml:space="preserve"> </v>
      </c>
      <c r="CR290" s="87" t="str">
        <f t="shared" si="552"/>
        <v>WD</v>
      </c>
      <c r="CS290" s="87" t="str">
        <f t="shared" si="552"/>
        <v>WD</v>
      </c>
      <c r="CT290" s="87" t="str">
        <f t="shared" ca="1" si="552"/>
        <v xml:space="preserve"> </v>
      </c>
      <c r="CU290" s="87" t="str">
        <f t="shared" ca="1" si="552"/>
        <v xml:space="preserve"> </v>
      </c>
      <c r="CV290" s="87" t="str">
        <f t="shared" ca="1" si="552"/>
        <v xml:space="preserve"> </v>
      </c>
      <c r="CW290" s="87" t="str">
        <f t="shared" ca="1" si="552"/>
        <v xml:space="preserve"> </v>
      </c>
      <c r="CX290" s="87" t="str">
        <f t="shared" ca="1" si="552"/>
        <v xml:space="preserve"> </v>
      </c>
      <c r="CY290" s="87" t="str">
        <f t="shared" si="552"/>
        <v>WD</v>
      </c>
      <c r="CZ290" s="87" t="str">
        <f t="shared" si="552"/>
        <v>WD</v>
      </c>
      <c r="DA290" s="87" t="str">
        <f t="shared" ref="DA290:DZ290" ca="1" si="553">IF($C$2=TRUE,IF($F$290="",IF(AND(OR($D$290&lt;=DA$8,$D$290&lt;DB$8),$E$290&gt;=DA$8),$H$290,IF(OR(WEEKDAY(DA$8)=1,WEEKDAY(DA$8)=7),"WD"," ")),IF(AND(OR($D$290&lt;=DA$8,$D$290&lt;DB$8),$F$290&gt;=DA$8),"C",IF(OR(WEEKDAY(DA$8)=1,WEEKDAY(DA$8)=7),"WD"," "))),IF(OR(WEEKDAY(DA$8)=1,WEEKDAY(DA$8)=7),"WD",IF($F$290="",IF(AND(OR($D$290&lt;=DA$8,$D$290&lt;DB$8),$E$290&gt;=DA$8),$H$290," "),IF(AND(OR($D$290&lt;=DA$8,$D$290&lt;DB$8),$F$290&gt;=DA$8),"C"," "))))</f>
        <v xml:space="preserve"> </v>
      </c>
      <c r="DB290" s="87" t="str">
        <f t="shared" ca="1" si="553"/>
        <v xml:space="preserve"> </v>
      </c>
      <c r="DC290" s="87" t="str">
        <f t="shared" ca="1" si="553"/>
        <v xml:space="preserve"> </v>
      </c>
      <c r="DD290" s="87" t="str">
        <f t="shared" ca="1" si="553"/>
        <v xml:space="preserve"> </v>
      </c>
      <c r="DE290" s="87" t="str">
        <f t="shared" ca="1" si="553"/>
        <v xml:space="preserve"> </v>
      </c>
      <c r="DF290" s="87" t="str">
        <f t="shared" si="553"/>
        <v>WD</v>
      </c>
      <c r="DG290" s="87" t="str">
        <f t="shared" si="553"/>
        <v>WD</v>
      </c>
      <c r="DH290" s="87" t="str">
        <f t="shared" ca="1" si="553"/>
        <v xml:space="preserve"> </v>
      </c>
      <c r="DI290" s="87" t="str">
        <f t="shared" ca="1" si="553"/>
        <v xml:space="preserve"> </v>
      </c>
      <c r="DJ290" s="87" t="str">
        <f t="shared" ca="1" si="553"/>
        <v xml:space="preserve"> </v>
      </c>
      <c r="DK290" s="87" t="str">
        <f t="shared" ca="1" si="553"/>
        <v xml:space="preserve"> </v>
      </c>
      <c r="DL290" s="87" t="str">
        <f t="shared" ca="1" si="553"/>
        <v xml:space="preserve"> </v>
      </c>
      <c r="DM290" s="87" t="str">
        <f t="shared" si="553"/>
        <v>WD</v>
      </c>
      <c r="DN290" s="87" t="str">
        <f t="shared" si="553"/>
        <v>WD</v>
      </c>
      <c r="DO290" s="87" t="str">
        <f t="shared" ca="1" si="553"/>
        <v xml:space="preserve"> </v>
      </c>
      <c r="DP290" s="87" t="str">
        <f t="shared" ca="1" si="553"/>
        <v xml:space="preserve"> </v>
      </c>
      <c r="DQ290" s="87" t="str">
        <f t="shared" ca="1" si="553"/>
        <v xml:space="preserve"> </v>
      </c>
      <c r="DR290" s="87" t="str">
        <f t="shared" ca="1" si="553"/>
        <v xml:space="preserve"> </v>
      </c>
      <c r="DS290" s="87" t="str">
        <f t="shared" ca="1" si="553"/>
        <v xml:space="preserve"> </v>
      </c>
      <c r="DT290" s="87" t="str">
        <f t="shared" si="553"/>
        <v>WD</v>
      </c>
      <c r="DU290" s="87" t="str">
        <f t="shared" si="553"/>
        <v>WD</v>
      </c>
      <c r="DV290" s="87" t="str">
        <f t="shared" ca="1" si="553"/>
        <v xml:space="preserve"> </v>
      </c>
      <c r="DW290" s="87" t="str">
        <f t="shared" ca="1" si="553"/>
        <v xml:space="preserve"> </v>
      </c>
      <c r="DX290" s="87" t="str">
        <f t="shared" ca="1" si="553"/>
        <v xml:space="preserve"> </v>
      </c>
      <c r="DY290" s="87" t="str">
        <f t="shared" ca="1" si="553"/>
        <v xml:space="preserve"> </v>
      </c>
      <c r="DZ290" s="87" t="str">
        <f t="shared" ca="1" si="553"/>
        <v xml:space="preserve"> </v>
      </c>
    </row>
    <row r="291" spans="1:130" s="74" customFormat="1" ht="1.2" customHeight="1" x14ac:dyDescent="0.3">
      <c r="A291" s="96"/>
      <c r="B291" s="96"/>
      <c r="C291" s="96"/>
      <c r="D291" s="97"/>
      <c r="E291" s="97"/>
      <c r="F291" s="97"/>
      <c r="G291" s="98" t="str">
        <f ca="1">IF(AND(G290 = 100%, G292 = 100%), "100%", " ")</f>
        <v xml:space="preserve"> </v>
      </c>
      <c r="H291" s="82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  <c r="BQ291" s="87"/>
      <c r="BR291" s="87"/>
      <c r="BS291" s="87"/>
      <c r="BT291" s="87"/>
      <c r="BU291" s="87"/>
      <c r="BV291" s="87"/>
      <c r="BW291" s="87"/>
      <c r="BX291" s="87"/>
      <c r="BY291" s="87"/>
      <c r="BZ291" s="87"/>
      <c r="CA291" s="87"/>
      <c r="CB291" s="87"/>
      <c r="CC291" s="87"/>
      <c r="CD291" s="87"/>
      <c r="CE291" s="87"/>
      <c r="CF291" s="87"/>
      <c r="CG291" s="87"/>
      <c r="CH291" s="87"/>
      <c r="CI291" s="87"/>
      <c r="CJ291" s="87"/>
      <c r="CK291" s="87"/>
      <c r="CL291" s="87"/>
      <c r="CM291" s="87"/>
      <c r="CN291" s="87"/>
      <c r="CO291" s="87"/>
      <c r="CP291" s="87"/>
      <c r="CQ291" s="87"/>
      <c r="CR291" s="87"/>
      <c r="CS291" s="87"/>
      <c r="CT291" s="87"/>
      <c r="CU291" s="87"/>
      <c r="CV291" s="87"/>
      <c r="CW291" s="87"/>
      <c r="CX291" s="87"/>
      <c r="CY291" s="87"/>
      <c r="CZ291" s="87"/>
      <c r="DA291" s="87"/>
      <c r="DB291" s="87"/>
      <c r="DC291" s="87"/>
      <c r="DD291" s="87"/>
      <c r="DE291" s="87"/>
      <c r="DF291" s="87"/>
      <c r="DG291" s="87"/>
      <c r="DH291" s="87"/>
      <c r="DI291" s="87"/>
      <c r="DJ291" s="87"/>
      <c r="DK291" s="87"/>
      <c r="DL291" s="87"/>
      <c r="DM291" s="87"/>
      <c r="DN291" s="87"/>
      <c r="DO291" s="87"/>
      <c r="DP291" s="87"/>
      <c r="DQ291" s="87"/>
      <c r="DR291" s="87"/>
      <c r="DS291" s="87"/>
      <c r="DT291" s="87"/>
      <c r="DU291" s="87"/>
      <c r="DV291" s="87"/>
      <c r="DW291" s="87"/>
      <c r="DX291" s="87"/>
      <c r="DY291" s="87"/>
      <c r="DZ291" s="87"/>
    </row>
    <row r="292" spans="1:130" x14ac:dyDescent="0.3">
      <c r="A292" s="99" t="str">
        <f ca="1">IF(OFFSET(Actions!B1,142,0)  = "","", OFFSET(Actions!B1,142,0) )</f>
        <v/>
      </c>
      <c r="B292" s="99" t="str">
        <f ca="1">IF(OFFSET(Actions!H$1,142,0) = "","", OFFSET(Actions!H$1,142,0))</f>
        <v/>
      </c>
      <c r="C292" s="99" t="str">
        <f ca="1">IF(OFFSET(Actions!C1,142,0)  = "","", OFFSET(Actions!C1,142,0) )</f>
        <v/>
      </c>
      <c r="D292" s="100" t="str">
        <f ca="1">IF(OFFSET(Actions!I$1,142,0) = 0/1/1900,"",IFERROR(DATEVALUE(MID(OFFSET(Actions!I$1,142,0), 5,8 )), OFFSET(Actions!I$1,142,0)))</f>
        <v/>
      </c>
      <c r="E292" s="100" t="str">
        <f ca="1">IF(OFFSET(Actions!J$1,142,0) = 0/1/1900,"",IFERROR(DATEVALUE(MID(OFFSET(Actions!J$1,142,0), 5,8 )), OFFSET(Actions!J$1,142,0)))</f>
        <v/>
      </c>
      <c r="F292" s="100" t="str">
        <f ca="1">IF(OFFSET(Actions!K$1,142,0) = 0/1/1900,"",IFERROR(DATEVALUE(MID(OFFSET(Actions!K$1,142,0), 5,8 )), OFFSET(Actions!K$1,142,0)))</f>
        <v/>
      </c>
      <c r="G292" s="101" t="str">
        <f ca="1">IF(OFFSET(Actions!G1,142,0)  = "","", OFFSET(Actions!G1,142,0) )</f>
        <v/>
      </c>
      <c r="H292" s="82" t="str">
        <f ca="1">IF(OFFSET(Actions!E1,142,0)  = "","", OFFSET(Actions!E1,142,0) )</f>
        <v/>
      </c>
      <c r="I292" s="87" t="str">
        <f t="shared" ref="I292:AN292" ca="1" si="554">IF($C$2=TRUE,IF($F$292="",IF(AND(OR($D$292&lt;=I$8,$D$292&lt;J$8),$E$292&gt;=I$8),$H$292,IF(OR(WEEKDAY(I$8)=1,WEEKDAY(I$8)=7),"WD"," ")),IF(AND(OR($D$292&lt;=I$8,$D$292&lt;J$8),$F$292&gt;=I$8),"C",IF(OR(WEEKDAY(I$8)=1,WEEKDAY(I$8)=7),"WD"," "))),IF(OR(WEEKDAY(I$8)=1,WEEKDAY(I$8)=7),"WD",IF($F$292="",IF(AND(OR($D$292&lt;=I$8,$D$292&lt;J$8),$E$292&gt;=I$8),$H$292," "),IF(AND(OR($D$292&lt;=I$8,$D$292&lt;J$8),$F$292&gt;=I$8),"C"," "))))</f>
        <v xml:space="preserve"> </v>
      </c>
      <c r="J292" s="87" t="str">
        <f t="shared" ca="1" si="554"/>
        <v xml:space="preserve"> </v>
      </c>
      <c r="K292" s="87" t="str">
        <f t="shared" ca="1" si="554"/>
        <v xml:space="preserve"> </v>
      </c>
      <c r="L292" s="87" t="str">
        <f t="shared" si="554"/>
        <v>WD</v>
      </c>
      <c r="M292" s="87" t="str">
        <f t="shared" si="554"/>
        <v>WD</v>
      </c>
      <c r="N292" s="87" t="str">
        <f t="shared" ca="1" si="554"/>
        <v xml:space="preserve"> </v>
      </c>
      <c r="O292" s="87" t="str">
        <f t="shared" ca="1" si="554"/>
        <v xml:space="preserve"> </v>
      </c>
      <c r="P292" s="87" t="str">
        <f t="shared" ca="1" si="554"/>
        <v xml:space="preserve"> </v>
      </c>
      <c r="Q292" s="87" t="str">
        <f t="shared" ca="1" si="554"/>
        <v xml:space="preserve"> </v>
      </c>
      <c r="R292" s="87" t="str">
        <f t="shared" ca="1" si="554"/>
        <v xml:space="preserve"> </v>
      </c>
      <c r="S292" s="87" t="str">
        <f t="shared" si="554"/>
        <v>WD</v>
      </c>
      <c r="T292" s="87" t="str">
        <f t="shared" si="554"/>
        <v>WD</v>
      </c>
      <c r="U292" s="87" t="str">
        <f t="shared" ca="1" si="554"/>
        <v xml:space="preserve"> </v>
      </c>
      <c r="V292" s="87" t="str">
        <f t="shared" ca="1" si="554"/>
        <v xml:space="preserve"> </v>
      </c>
      <c r="W292" s="87" t="str">
        <f t="shared" ca="1" si="554"/>
        <v xml:space="preserve"> </v>
      </c>
      <c r="X292" s="87" t="str">
        <f t="shared" ca="1" si="554"/>
        <v xml:space="preserve"> </v>
      </c>
      <c r="Y292" s="87" t="str">
        <f t="shared" ca="1" si="554"/>
        <v xml:space="preserve"> </v>
      </c>
      <c r="Z292" s="87" t="str">
        <f t="shared" si="554"/>
        <v>WD</v>
      </c>
      <c r="AA292" s="87" t="str">
        <f t="shared" si="554"/>
        <v>WD</v>
      </c>
      <c r="AB292" s="87" t="str">
        <f t="shared" ca="1" si="554"/>
        <v xml:space="preserve"> </v>
      </c>
      <c r="AC292" s="87" t="str">
        <f t="shared" ca="1" si="554"/>
        <v xml:space="preserve"> </v>
      </c>
      <c r="AD292" s="87" t="str">
        <f t="shared" ca="1" si="554"/>
        <v xml:space="preserve"> </v>
      </c>
      <c r="AE292" s="87" t="str">
        <f t="shared" ca="1" si="554"/>
        <v xml:space="preserve"> </v>
      </c>
      <c r="AF292" s="87" t="str">
        <f t="shared" ca="1" si="554"/>
        <v xml:space="preserve"> </v>
      </c>
      <c r="AG292" s="87" t="str">
        <f t="shared" si="554"/>
        <v>WD</v>
      </c>
      <c r="AH292" s="87" t="str">
        <f t="shared" si="554"/>
        <v>WD</v>
      </c>
      <c r="AI292" s="87" t="str">
        <f t="shared" ca="1" si="554"/>
        <v xml:space="preserve"> </v>
      </c>
      <c r="AJ292" s="87" t="str">
        <f t="shared" ca="1" si="554"/>
        <v xml:space="preserve"> </v>
      </c>
      <c r="AK292" s="87" t="str">
        <f t="shared" ca="1" si="554"/>
        <v xml:space="preserve"> </v>
      </c>
      <c r="AL292" s="87" t="str">
        <f t="shared" ca="1" si="554"/>
        <v xml:space="preserve"> </v>
      </c>
      <c r="AM292" s="87" t="str">
        <f t="shared" ca="1" si="554"/>
        <v xml:space="preserve"> </v>
      </c>
      <c r="AN292" s="87" t="str">
        <f t="shared" si="554"/>
        <v>WD</v>
      </c>
      <c r="AO292" s="87" t="str">
        <f t="shared" ref="AO292:BT292" si="555">IF($C$2=TRUE,IF($F$292="",IF(AND(OR($D$292&lt;=AO$8,$D$292&lt;AP$8),$E$292&gt;=AO$8),$H$292,IF(OR(WEEKDAY(AO$8)=1,WEEKDAY(AO$8)=7),"WD"," ")),IF(AND(OR($D$292&lt;=AO$8,$D$292&lt;AP$8),$F$292&gt;=AO$8),"C",IF(OR(WEEKDAY(AO$8)=1,WEEKDAY(AO$8)=7),"WD"," "))),IF(OR(WEEKDAY(AO$8)=1,WEEKDAY(AO$8)=7),"WD",IF($F$292="",IF(AND(OR($D$292&lt;=AO$8,$D$292&lt;AP$8),$E$292&gt;=AO$8),$H$292," "),IF(AND(OR($D$292&lt;=AO$8,$D$292&lt;AP$8),$F$292&gt;=AO$8),"C"," "))))</f>
        <v>WD</v>
      </c>
      <c r="AP292" s="87" t="str">
        <f t="shared" ca="1" si="555"/>
        <v xml:space="preserve"> </v>
      </c>
      <c r="AQ292" s="87" t="str">
        <f t="shared" ca="1" si="555"/>
        <v xml:space="preserve"> </v>
      </c>
      <c r="AR292" s="87" t="str">
        <f t="shared" ca="1" si="555"/>
        <v xml:space="preserve"> </v>
      </c>
      <c r="AS292" s="87" t="str">
        <f t="shared" ca="1" si="555"/>
        <v xml:space="preserve"> </v>
      </c>
      <c r="AT292" s="87" t="str">
        <f t="shared" ca="1" si="555"/>
        <v xml:space="preserve"> </v>
      </c>
      <c r="AU292" s="87" t="str">
        <f t="shared" si="555"/>
        <v>WD</v>
      </c>
      <c r="AV292" s="87" t="str">
        <f t="shared" si="555"/>
        <v>WD</v>
      </c>
      <c r="AW292" s="87" t="str">
        <f t="shared" ca="1" si="555"/>
        <v xml:space="preserve"> </v>
      </c>
      <c r="AX292" s="87" t="str">
        <f t="shared" ca="1" si="555"/>
        <v xml:space="preserve"> </v>
      </c>
      <c r="AY292" s="87" t="str">
        <f t="shared" ca="1" si="555"/>
        <v xml:space="preserve"> </v>
      </c>
      <c r="AZ292" s="87" t="str">
        <f t="shared" ca="1" si="555"/>
        <v xml:space="preserve"> </v>
      </c>
      <c r="BA292" s="87" t="str">
        <f t="shared" ca="1" si="555"/>
        <v xml:space="preserve"> </v>
      </c>
      <c r="BB292" s="87" t="str">
        <f t="shared" si="555"/>
        <v>WD</v>
      </c>
      <c r="BC292" s="87" t="str">
        <f t="shared" si="555"/>
        <v>WD</v>
      </c>
      <c r="BD292" s="87" t="str">
        <f t="shared" ca="1" si="555"/>
        <v xml:space="preserve"> </v>
      </c>
      <c r="BE292" s="87" t="str">
        <f t="shared" ca="1" si="555"/>
        <v xml:space="preserve"> </v>
      </c>
      <c r="BF292" s="87" t="str">
        <f t="shared" ca="1" si="555"/>
        <v xml:space="preserve"> </v>
      </c>
      <c r="BG292" s="87" t="str">
        <f t="shared" ca="1" si="555"/>
        <v xml:space="preserve"> </v>
      </c>
      <c r="BH292" s="87" t="str">
        <f t="shared" ca="1" si="555"/>
        <v xml:space="preserve"> </v>
      </c>
      <c r="BI292" s="87" t="str">
        <f t="shared" si="555"/>
        <v>WD</v>
      </c>
      <c r="BJ292" s="87" t="str">
        <f t="shared" si="555"/>
        <v>WD</v>
      </c>
      <c r="BK292" s="87" t="str">
        <f t="shared" ca="1" si="555"/>
        <v xml:space="preserve"> </v>
      </c>
      <c r="BL292" s="87" t="str">
        <f t="shared" ca="1" si="555"/>
        <v xml:space="preserve"> </v>
      </c>
      <c r="BM292" s="87" t="str">
        <f t="shared" ca="1" si="555"/>
        <v xml:space="preserve"> </v>
      </c>
      <c r="BN292" s="87" t="str">
        <f t="shared" ca="1" si="555"/>
        <v xml:space="preserve"> </v>
      </c>
      <c r="BO292" s="87" t="str">
        <f t="shared" ca="1" si="555"/>
        <v xml:space="preserve"> </v>
      </c>
      <c r="BP292" s="87" t="str">
        <f t="shared" si="555"/>
        <v>WD</v>
      </c>
      <c r="BQ292" s="87" t="str">
        <f t="shared" si="555"/>
        <v>WD</v>
      </c>
      <c r="BR292" s="87" t="str">
        <f t="shared" ca="1" si="555"/>
        <v xml:space="preserve"> </v>
      </c>
      <c r="BS292" s="87" t="str">
        <f t="shared" ca="1" si="555"/>
        <v xml:space="preserve"> </v>
      </c>
      <c r="BT292" s="87" t="str">
        <f t="shared" ca="1" si="555"/>
        <v xml:space="preserve"> </v>
      </c>
      <c r="BU292" s="87" t="str">
        <f t="shared" ref="BU292:CZ292" ca="1" si="556">IF($C$2=TRUE,IF($F$292="",IF(AND(OR($D$292&lt;=BU$8,$D$292&lt;BV$8),$E$292&gt;=BU$8),$H$292,IF(OR(WEEKDAY(BU$8)=1,WEEKDAY(BU$8)=7),"WD"," ")),IF(AND(OR($D$292&lt;=BU$8,$D$292&lt;BV$8),$F$292&gt;=BU$8),"C",IF(OR(WEEKDAY(BU$8)=1,WEEKDAY(BU$8)=7),"WD"," "))),IF(OR(WEEKDAY(BU$8)=1,WEEKDAY(BU$8)=7),"WD",IF($F$292="",IF(AND(OR($D$292&lt;=BU$8,$D$292&lt;BV$8),$E$292&gt;=BU$8),$H$292," "),IF(AND(OR($D$292&lt;=BU$8,$D$292&lt;BV$8),$F$292&gt;=BU$8),"C"," "))))</f>
        <v xml:space="preserve"> </v>
      </c>
      <c r="BV292" s="87" t="str">
        <f t="shared" ca="1" si="556"/>
        <v xml:space="preserve"> </v>
      </c>
      <c r="BW292" s="87" t="str">
        <f t="shared" si="556"/>
        <v>WD</v>
      </c>
      <c r="BX292" s="87" t="str">
        <f t="shared" si="556"/>
        <v>WD</v>
      </c>
      <c r="BY292" s="87" t="str">
        <f t="shared" ca="1" si="556"/>
        <v xml:space="preserve"> </v>
      </c>
      <c r="BZ292" s="87" t="str">
        <f t="shared" ca="1" si="556"/>
        <v xml:space="preserve"> </v>
      </c>
      <c r="CA292" s="87" t="str">
        <f t="shared" ca="1" si="556"/>
        <v xml:space="preserve"> </v>
      </c>
      <c r="CB292" s="87" t="str">
        <f t="shared" ca="1" si="556"/>
        <v xml:space="preserve"> </v>
      </c>
      <c r="CC292" s="87" t="str">
        <f t="shared" ca="1" si="556"/>
        <v xml:space="preserve"> </v>
      </c>
      <c r="CD292" s="87" t="str">
        <f t="shared" si="556"/>
        <v>WD</v>
      </c>
      <c r="CE292" s="87" t="str">
        <f t="shared" si="556"/>
        <v>WD</v>
      </c>
      <c r="CF292" s="87" t="str">
        <f t="shared" ca="1" si="556"/>
        <v xml:space="preserve"> </v>
      </c>
      <c r="CG292" s="87" t="str">
        <f t="shared" ca="1" si="556"/>
        <v xml:space="preserve"> </v>
      </c>
      <c r="CH292" s="87" t="str">
        <f t="shared" ca="1" si="556"/>
        <v xml:space="preserve"> </v>
      </c>
      <c r="CI292" s="87" t="str">
        <f t="shared" ca="1" si="556"/>
        <v xml:space="preserve"> </v>
      </c>
      <c r="CJ292" s="87" t="str">
        <f t="shared" ca="1" si="556"/>
        <v xml:space="preserve"> </v>
      </c>
      <c r="CK292" s="87" t="str">
        <f t="shared" si="556"/>
        <v>WD</v>
      </c>
      <c r="CL292" s="87" t="str">
        <f t="shared" si="556"/>
        <v>WD</v>
      </c>
      <c r="CM292" s="87" t="str">
        <f t="shared" ca="1" si="556"/>
        <v xml:space="preserve"> </v>
      </c>
      <c r="CN292" s="87" t="str">
        <f t="shared" ca="1" si="556"/>
        <v xml:space="preserve"> </v>
      </c>
      <c r="CO292" s="87" t="str">
        <f t="shared" ca="1" si="556"/>
        <v xml:space="preserve"> </v>
      </c>
      <c r="CP292" s="87" t="str">
        <f t="shared" ca="1" si="556"/>
        <v xml:space="preserve"> </v>
      </c>
      <c r="CQ292" s="87" t="str">
        <f t="shared" ca="1" si="556"/>
        <v xml:space="preserve"> </v>
      </c>
      <c r="CR292" s="87" t="str">
        <f t="shared" si="556"/>
        <v>WD</v>
      </c>
      <c r="CS292" s="87" t="str">
        <f t="shared" si="556"/>
        <v>WD</v>
      </c>
      <c r="CT292" s="87" t="str">
        <f t="shared" ca="1" si="556"/>
        <v xml:space="preserve"> </v>
      </c>
      <c r="CU292" s="87" t="str">
        <f t="shared" ca="1" si="556"/>
        <v xml:space="preserve"> </v>
      </c>
      <c r="CV292" s="87" t="str">
        <f t="shared" ca="1" si="556"/>
        <v xml:space="preserve"> </v>
      </c>
      <c r="CW292" s="87" t="str">
        <f t="shared" ca="1" si="556"/>
        <v xml:space="preserve"> </v>
      </c>
      <c r="CX292" s="87" t="str">
        <f t="shared" ca="1" si="556"/>
        <v xml:space="preserve"> </v>
      </c>
      <c r="CY292" s="87" t="str">
        <f t="shared" si="556"/>
        <v>WD</v>
      </c>
      <c r="CZ292" s="87" t="str">
        <f t="shared" si="556"/>
        <v>WD</v>
      </c>
      <c r="DA292" s="87" t="str">
        <f t="shared" ref="DA292:DZ292" ca="1" si="557">IF($C$2=TRUE,IF($F$292="",IF(AND(OR($D$292&lt;=DA$8,$D$292&lt;DB$8),$E$292&gt;=DA$8),$H$292,IF(OR(WEEKDAY(DA$8)=1,WEEKDAY(DA$8)=7),"WD"," ")),IF(AND(OR($D$292&lt;=DA$8,$D$292&lt;DB$8),$F$292&gt;=DA$8),"C",IF(OR(WEEKDAY(DA$8)=1,WEEKDAY(DA$8)=7),"WD"," "))),IF(OR(WEEKDAY(DA$8)=1,WEEKDAY(DA$8)=7),"WD",IF($F$292="",IF(AND(OR($D$292&lt;=DA$8,$D$292&lt;DB$8),$E$292&gt;=DA$8),$H$292," "),IF(AND(OR($D$292&lt;=DA$8,$D$292&lt;DB$8),$F$292&gt;=DA$8),"C"," "))))</f>
        <v xml:space="preserve"> </v>
      </c>
      <c r="DB292" s="87" t="str">
        <f t="shared" ca="1" si="557"/>
        <v xml:space="preserve"> </v>
      </c>
      <c r="DC292" s="87" t="str">
        <f t="shared" ca="1" si="557"/>
        <v xml:space="preserve"> </v>
      </c>
      <c r="DD292" s="87" t="str">
        <f t="shared" ca="1" si="557"/>
        <v xml:space="preserve"> </v>
      </c>
      <c r="DE292" s="87" t="str">
        <f t="shared" ca="1" si="557"/>
        <v xml:space="preserve"> </v>
      </c>
      <c r="DF292" s="87" t="str">
        <f t="shared" si="557"/>
        <v>WD</v>
      </c>
      <c r="DG292" s="87" t="str">
        <f t="shared" si="557"/>
        <v>WD</v>
      </c>
      <c r="DH292" s="87" t="str">
        <f t="shared" ca="1" si="557"/>
        <v xml:space="preserve"> </v>
      </c>
      <c r="DI292" s="87" t="str">
        <f t="shared" ca="1" si="557"/>
        <v xml:space="preserve"> </v>
      </c>
      <c r="DJ292" s="87" t="str">
        <f t="shared" ca="1" si="557"/>
        <v xml:space="preserve"> </v>
      </c>
      <c r="DK292" s="87" t="str">
        <f t="shared" ca="1" si="557"/>
        <v xml:space="preserve"> </v>
      </c>
      <c r="DL292" s="87" t="str">
        <f t="shared" ca="1" si="557"/>
        <v xml:space="preserve"> </v>
      </c>
      <c r="DM292" s="87" t="str">
        <f t="shared" si="557"/>
        <v>WD</v>
      </c>
      <c r="DN292" s="87" t="str">
        <f t="shared" si="557"/>
        <v>WD</v>
      </c>
      <c r="DO292" s="87" t="str">
        <f t="shared" ca="1" si="557"/>
        <v xml:space="preserve"> </v>
      </c>
      <c r="DP292" s="87" t="str">
        <f t="shared" ca="1" si="557"/>
        <v xml:space="preserve"> </v>
      </c>
      <c r="DQ292" s="87" t="str">
        <f t="shared" ca="1" si="557"/>
        <v xml:space="preserve"> </v>
      </c>
      <c r="DR292" s="87" t="str">
        <f t="shared" ca="1" si="557"/>
        <v xml:space="preserve"> </v>
      </c>
      <c r="DS292" s="87" t="str">
        <f t="shared" ca="1" si="557"/>
        <v xml:space="preserve"> </v>
      </c>
      <c r="DT292" s="87" t="str">
        <f t="shared" si="557"/>
        <v>WD</v>
      </c>
      <c r="DU292" s="87" t="str">
        <f t="shared" si="557"/>
        <v>WD</v>
      </c>
      <c r="DV292" s="87" t="str">
        <f t="shared" ca="1" si="557"/>
        <v xml:space="preserve"> </v>
      </c>
      <c r="DW292" s="87" t="str">
        <f t="shared" ca="1" si="557"/>
        <v xml:space="preserve"> </v>
      </c>
      <c r="DX292" s="87" t="str">
        <f t="shared" ca="1" si="557"/>
        <v xml:space="preserve"> </v>
      </c>
      <c r="DY292" s="87" t="str">
        <f t="shared" ca="1" si="557"/>
        <v xml:space="preserve"> </v>
      </c>
      <c r="DZ292" s="87" t="str">
        <f t="shared" ca="1" si="557"/>
        <v xml:space="preserve"> </v>
      </c>
    </row>
    <row r="293" spans="1:130" s="74" customFormat="1" ht="1.2" customHeight="1" x14ac:dyDescent="0.3">
      <c r="A293" s="82"/>
      <c r="B293" s="82"/>
      <c r="C293" s="82"/>
      <c r="D293" s="83"/>
      <c r="E293" s="83"/>
      <c r="F293" s="83"/>
      <c r="G293" s="84"/>
      <c r="H293" s="82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  <c r="DH293" s="87"/>
      <c r="DI293" s="87"/>
      <c r="DJ293" s="87"/>
      <c r="DK293" s="87"/>
      <c r="DL293" s="87"/>
      <c r="DM293" s="87"/>
      <c r="DN293" s="87"/>
      <c r="DO293" s="87"/>
      <c r="DP293" s="87"/>
      <c r="DQ293" s="87"/>
      <c r="DR293" s="87"/>
      <c r="DS293" s="87"/>
      <c r="DT293" s="87"/>
      <c r="DU293" s="87"/>
      <c r="DV293" s="87"/>
      <c r="DW293" s="87"/>
      <c r="DX293" s="87"/>
      <c r="DY293" s="87"/>
      <c r="DZ293" s="87"/>
    </row>
  </sheetData>
  <autoFilter ref="G1:G292"/>
  <mergeCells count="6">
    <mergeCell ref="A7:G7"/>
    <mergeCell ref="I3:J3"/>
    <mergeCell ref="A3:G3"/>
    <mergeCell ref="A4:G4"/>
    <mergeCell ref="A5:G5"/>
    <mergeCell ref="A6:G6"/>
  </mergeCells>
  <conditionalFormatting sqref="I6:DZ6">
    <cfRule type="cellIs" dxfId="87" priority="37" operator="equal">
      <formula>"ê"</formula>
    </cfRule>
  </conditionalFormatting>
  <conditionalFormatting sqref="I10:DZ293">
    <cfRule type="cellIs" dxfId="86" priority="23" operator="equal">
      <formula>"W"</formula>
    </cfRule>
    <cfRule type="cellIs" dxfId="85" priority="24" operator="equal">
      <formula>"WD"</formula>
    </cfRule>
    <cfRule type="cellIs" dxfId="84" priority="25" operator="equal">
      <formula>"Green"</formula>
    </cfRule>
    <cfRule type="cellIs" dxfId="83" priority="26" operator="equal">
      <formula>"Amber"</formula>
    </cfRule>
    <cfRule type="cellIs" dxfId="82" priority="27" operator="equal">
      <formula>"Red"</formula>
    </cfRule>
    <cfRule type="cellIs" dxfId="81" priority="28" operator="equal">
      <formula>"C"</formula>
    </cfRule>
  </conditionalFormatting>
  <conditionalFormatting sqref="G10:G293">
    <cfRule type="expression" dxfId="80" priority="1">
      <formula>H10="Red"</formula>
    </cfRule>
    <cfRule type="expression" dxfId="79" priority="2">
      <formula>H10="Amber"</formula>
    </cfRule>
    <cfRule type="expression" dxfId="78" priority="3">
      <formula>H10 = "Green"</formula>
    </cfRule>
    <cfRule type="cellIs" dxfId="77" priority="4" operator="equal">
      <formula>100%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82" r:id="rId4" name="AllowWeekends">
          <controlPr defaultSize="0" autoLine="0" autoPict="0" linkedCell="C2" r:id="rId5">
            <anchor moveWithCells="1">
              <from>
                <xdr:col>2</xdr:col>
                <xdr:colOff>30480</xdr:colOff>
                <xdr:row>1</xdr:row>
                <xdr:rowOff>7620</xdr:rowOff>
              </from>
              <to>
                <xdr:col>6</xdr:col>
                <xdr:colOff>160020</xdr:colOff>
                <xdr:row>1</xdr:row>
                <xdr:rowOff>228600</xdr:rowOff>
              </to>
            </anchor>
          </controlPr>
        </control>
      </mc:Choice>
      <mc:Fallback>
        <control shapeId="20482" r:id="rId4" name="AllowWeekends"/>
      </mc:Fallback>
    </mc:AlternateContent>
    <mc:AlternateContent xmlns:mc="http://schemas.openxmlformats.org/markup-compatibility/2006">
      <mc:Choice Requires="x14">
        <control shapeId="20481" r:id="rId6" name="DTPicker1">
          <controlPr defaultSize="0" autoLine="0" autoPict="0" linkedCell="D1" r:id="rId7">
            <anchor moveWithCells="1">
              <from>
                <xdr:col>2</xdr:col>
                <xdr:colOff>15240</xdr:colOff>
                <xdr:row>0</xdr:row>
                <xdr:rowOff>7620</xdr:rowOff>
              </from>
              <to>
                <xdr:col>2</xdr:col>
                <xdr:colOff>914400</xdr:colOff>
                <xdr:row>1</xdr:row>
                <xdr:rowOff>7620</xdr:rowOff>
              </to>
            </anchor>
          </controlPr>
        </control>
      </mc:Choice>
      <mc:Fallback>
        <control shapeId="20481" r:id="rId6" name="DTPicker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Lists!$L$2:$L$14</xm:f>
          </x14:formula1>
          <xm:sqref>I3:J3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C31"/>
  <sheetViews>
    <sheetView workbookViewId="0">
      <selection activeCell="M26" sqref="M26"/>
    </sheetView>
  </sheetViews>
  <sheetFormatPr defaultRowHeight="14.4" x14ac:dyDescent="0.3"/>
  <cols>
    <col min="1" max="1" width="17.21875" customWidth="1"/>
  </cols>
  <sheetData>
    <row r="1" spans="1:107" x14ac:dyDescent="0.3">
      <c r="A1" s="23" t="s">
        <v>110</v>
      </c>
      <c r="B1" s="24" t="s">
        <v>111</v>
      </c>
    </row>
    <row r="2" spans="1:107" x14ac:dyDescent="0.3">
      <c r="A2" s="25" t="s">
        <v>112</v>
      </c>
      <c r="B2" s="24" t="s">
        <v>113</v>
      </c>
    </row>
    <row r="3" spans="1:107" x14ac:dyDescent="0.3">
      <c r="A3" s="26" t="s">
        <v>114</v>
      </c>
      <c r="B3" s="24" t="s">
        <v>115</v>
      </c>
    </row>
    <row r="4" spans="1:107" x14ac:dyDescent="0.3">
      <c r="A4" s="27" t="s">
        <v>116</v>
      </c>
      <c r="B4" s="24" t="s">
        <v>117</v>
      </c>
    </row>
    <row r="5" spans="1:107" x14ac:dyDescent="0.3">
      <c r="A5" s="28" t="s">
        <v>118</v>
      </c>
      <c r="B5" s="29" t="s">
        <v>119</v>
      </c>
    </row>
    <row r="6" spans="1:107" x14ac:dyDescent="0.3">
      <c r="A6" s="28" t="s">
        <v>120</v>
      </c>
      <c r="B6" s="29" t="s">
        <v>121</v>
      </c>
    </row>
    <row r="8" spans="1:107" ht="15" thickBot="1" x14ac:dyDescent="0.35"/>
    <row r="9" spans="1:107" ht="15" thickBot="1" x14ac:dyDescent="0.35">
      <c r="A9" s="110" t="s">
        <v>49</v>
      </c>
      <c r="B9" s="30" t="s">
        <v>107</v>
      </c>
      <c r="C9" s="31" t="str">
        <f>TEXT(C10,"mmmm")</f>
        <v>August</v>
      </c>
      <c r="D9" s="32" t="str">
        <f>IF(TEXT(D10,"mmmm") = TEXT(C10,"mmmm"), "", TEXT(D10,"mmmm"))</f>
        <v/>
      </c>
      <c r="E9" s="32" t="str">
        <f>IF(TEXT(E10,"mmmm") = TEXT(D10,"mmmm"), "", TEXT(E10,"mmmm"))</f>
        <v/>
      </c>
      <c r="F9" s="32" t="str">
        <f>IF(TEXT(F10,"mmmm") = TEXT(E10,"mmmm"), "", TEXT(F10,"mmmm"))</f>
        <v/>
      </c>
      <c r="G9" s="32" t="str">
        <f>IF(TEXT(G10,"mmmm") = TEXT(F10,"mmmm"), "", TEXT(G10,"mmmm"))</f>
        <v/>
      </c>
      <c r="H9" s="33" t="str">
        <f>TEXT(H10,"mmmm")</f>
        <v>August</v>
      </c>
      <c r="I9" s="32" t="str">
        <f>IF(TEXT(I10,"mmmm") = TEXT(H10,"mmmm"), "", TEXT(I10,"mmmm"))</f>
        <v/>
      </c>
      <c r="J9" s="32" t="str">
        <f>IF(TEXT(J10,"mmmm") = TEXT(I10,"mmmm"), "", TEXT(J10,"mmmm"))</f>
        <v/>
      </c>
      <c r="K9" s="32" t="str">
        <f>IF(TEXT(K10,"mmmm") = TEXT(J10,"mmmm"), "", TEXT(K10,"mmmm"))</f>
        <v/>
      </c>
      <c r="L9" s="32" t="str">
        <f>IF(TEXT(L10,"mmmm") = TEXT(K10,"mmmm"), "", TEXT(L10,"mmmm"))</f>
        <v/>
      </c>
      <c r="M9" s="33" t="str">
        <f>TEXT(M10,"mmmm")</f>
        <v>August</v>
      </c>
      <c r="N9" s="32" t="str">
        <f>IF(TEXT(N10,"mmmm") = TEXT(M10,"mmmm"), "", TEXT(N10,"mmmm"))</f>
        <v/>
      </c>
      <c r="O9" s="32" t="str">
        <f>IF(TEXT(O10,"mmmm") = TEXT(N10,"mmmm"), "", TEXT(O10,"mmmm"))</f>
        <v/>
      </c>
      <c r="P9" s="32" t="str">
        <f>IF(TEXT(P10,"mmmm") = TEXT(O10,"mmmm"), "", TEXT(P10,"mmmm"))</f>
        <v/>
      </c>
      <c r="Q9" s="32" t="str">
        <f>IF(TEXT(Q10,"mmmm") = TEXT(P10,"mmmm"), "", TEXT(Q10,"mmmm"))</f>
        <v/>
      </c>
      <c r="R9" s="33" t="str">
        <f>TEXT(R10,"mmmm")</f>
        <v>August</v>
      </c>
      <c r="S9" s="32" t="str">
        <f>IF(TEXT(S10,"mmmm") = TEXT(R10,"mmmm"), "", TEXT(S10,"mmmm"))</f>
        <v/>
      </c>
      <c r="T9" s="32" t="str">
        <f>IF(TEXT(T10,"mmmm") = TEXT(S10,"mmmm"), "", TEXT(T10,"mmmm"))</f>
        <v/>
      </c>
      <c r="U9" s="32" t="str">
        <f>IF(TEXT(U10,"mmmm") = TEXT(T10,"mmmm"), "", TEXT(U10,"mmmm"))</f>
        <v/>
      </c>
      <c r="V9" s="32" t="str">
        <f>IF(TEXT(V10,"mmmm") = TEXT(U10,"mmmm"), "", TEXT(V10,"mmmm"))</f>
        <v/>
      </c>
      <c r="W9" s="33" t="str">
        <f>TEXT(W10,"mmmm")</f>
        <v>August</v>
      </c>
      <c r="X9" s="32" t="str">
        <f>IF(TEXT(X10,"mmmm") = TEXT(W10,"mmmm"), "", TEXT(X10,"mmmm"))</f>
        <v/>
      </c>
      <c r="Y9" s="32" t="str">
        <f>IF(TEXT(Y10,"mmmm") = TEXT(X10,"mmmm"), "", TEXT(Y10,"mmmm"))</f>
        <v/>
      </c>
      <c r="Z9" s="32" t="str">
        <f>IF(TEXT(Z10,"mmmm") = TEXT(Y10,"mmmm"), "", TEXT(Z10,"mmmm"))</f>
        <v>September</v>
      </c>
      <c r="AA9" s="32" t="str">
        <f>IF(TEXT(AA10,"mmmm") = TEXT(Z10,"mmmm"), "", TEXT(AA10,"mmmm"))</f>
        <v/>
      </c>
      <c r="AB9" s="33" t="str">
        <f>TEXT(AB10,"mmmm")</f>
        <v>September</v>
      </c>
      <c r="AC9" s="32" t="str">
        <f>IF(TEXT(AC10,"mmmm") = TEXT(AB10,"mmmm"), "", TEXT(AC10,"mmmm"))</f>
        <v/>
      </c>
      <c r="AD9" s="32" t="str">
        <f>IF(TEXT(AD10,"mmmm") = TEXT(AC10,"mmmm"), "", TEXT(AD10,"mmmm"))</f>
        <v/>
      </c>
      <c r="AE9" s="32" t="str">
        <f>IF(TEXT(AE10,"mmmm") = TEXT(AD10,"mmmm"), "", TEXT(AE10,"mmmm"))</f>
        <v/>
      </c>
      <c r="AF9" s="32" t="str">
        <f>IF(TEXT(AF10,"mmmm") = TEXT(AE10,"mmmm"), "", TEXT(AF10,"mmmm"))</f>
        <v/>
      </c>
      <c r="AG9" s="33" t="str">
        <f>TEXT(AG10,"mmmm")</f>
        <v>September</v>
      </c>
      <c r="AH9" s="32" t="str">
        <f>IF(TEXT(AH10,"mmmm") = TEXT(AG10,"mmmm"), "", TEXT(AH10,"mmmm"))</f>
        <v/>
      </c>
      <c r="AI9" s="32" t="str">
        <f>IF(TEXT(AI10,"mmmm") = TEXT(AH10,"mmmm"), "", TEXT(AI10,"mmmm"))</f>
        <v/>
      </c>
      <c r="AJ9" s="32" t="str">
        <f>IF(TEXT(AJ10,"mmmm") = TEXT(AI10,"mmmm"), "", TEXT(AJ10,"mmmm"))</f>
        <v/>
      </c>
      <c r="AK9" s="32" t="str">
        <f>IF(TEXT(AK10,"mmmm") = TEXT(AJ10,"mmmm"), "", TEXT(AK10,"mmmm"))</f>
        <v/>
      </c>
      <c r="AL9" s="33" t="str">
        <f>TEXT(AL10,"mmmm")</f>
        <v>September</v>
      </c>
      <c r="AM9" s="32" t="str">
        <f>IF(TEXT(AM10,"mmmm") = TEXT(AL10,"mmmm"), "", TEXT(AM10,"mmmm"))</f>
        <v/>
      </c>
      <c r="AN9" s="32" t="str">
        <f>IF(TEXT(AN10,"mmmm") = TEXT(AM10,"mmmm"), "", TEXT(AN10,"mmmm"))</f>
        <v/>
      </c>
      <c r="AO9" s="32" t="str">
        <f>IF(TEXT(AO10,"mmmm") = TEXT(AN10,"mmmm"), "", TEXT(AO10,"mmmm"))</f>
        <v/>
      </c>
      <c r="AP9" s="32" t="str">
        <f>IF(TEXT(AP10,"mmmm") = TEXT(AO10,"mmmm"), "", TEXT(AP10,"mmmm"))</f>
        <v/>
      </c>
      <c r="AQ9" s="33" t="str">
        <f>TEXT(AQ10,"mmmm")</f>
        <v>September</v>
      </c>
      <c r="AR9" s="32" t="str">
        <f>IF(TEXT(AR10,"mmmm") = TEXT(AQ10,"mmmm"), "", TEXT(AR10,"mmmm"))</f>
        <v/>
      </c>
      <c r="AS9" s="32" t="str">
        <f>IF(TEXT(AS10,"mmmm") = TEXT(AR10,"mmmm"), "", TEXT(AS10,"mmmm"))</f>
        <v/>
      </c>
      <c r="AT9" s="32" t="str">
        <f>IF(TEXT(AT10,"mmmm") = TEXT(AS10,"mmmm"), "", TEXT(AT10,"mmmm"))</f>
        <v/>
      </c>
      <c r="AU9" s="32" t="str">
        <f>IF(TEXT(AU10,"mmmm") = TEXT(AT10,"mmmm"), "", TEXT(AU10,"mmmm"))</f>
        <v/>
      </c>
      <c r="AV9" s="33" t="str">
        <f>TEXT(AV10,"mmmm")</f>
        <v>October</v>
      </c>
      <c r="AW9" s="32" t="str">
        <f>IF(TEXT(AW10,"mmmm") = TEXT(AV10,"mmmm"), "", TEXT(AW10,"mmmm"))</f>
        <v/>
      </c>
      <c r="AX9" s="32" t="str">
        <f>IF(TEXT(AX10,"mmmm") = TEXT(AW10,"mmmm"), "", TEXT(AX10,"mmmm"))</f>
        <v/>
      </c>
      <c r="AY9" s="32" t="str">
        <f>IF(TEXT(AY10,"mmmm") = TEXT(AX10,"mmmm"), "", TEXT(AY10,"mmmm"))</f>
        <v/>
      </c>
      <c r="AZ9" s="32" t="str">
        <f>IF(TEXT(AZ10,"mmmm") = TEXT(AY10,"mmmm"), "", TEXT(AZ10,"mmmm"))</f>
        <v/>
      </c>
      <c r="BA9" s="33" t="str">
        <f>TEXT(BA10,"mmmm")</f>
        <v>October</v>
      </c>
      <c r="BB9" s="32" t="str">
        <f>IF(TEXT(BB10,"mmmm") = TEXT(BA10,"mmmm"), "", TEXT(BB10,"mmmm"))</f>
        <v/>
      </c>
      <c r="BC9" s="32" t="str">
        <f>IF(TEXT(BC10,"mmmm") = TEXT(BB10,"mmmm"), "", TEXT(BC10,"mmmm"))</f>
        <v/>
      </c>
      <c r="BD9" s="32" t="str">
        <f>IF(TEXT(BD10,"mmmm") = TEXT(BC10,"mmmm"), "", TEXT(BD10,"mmmm"))</f>
        <v/>
      </c>
      <c r="BE9" s="32" t="str">
        <f>IF(TEXT(BE10,"mmmm") = TEXT(BD10,"mmmm"), "", TEXT(BE10,"mmmm"))</f>
        <v/>
      </c>
      <c r="BF9" s="33" t="str">
        <f>TEXT(BF10,"mmmm")</f>
        <v>October</v>
      </c>
      <c r="BG9" s="32" t="str">
        <f>IF(TEXT(BG10,"mmmm") = TEXT(BF10,"mmmm"), "", TEXT(BG10,"mmmm"))</f>
        <v/>
      </c>
      <c r="BH9" s="32" t="str">
        <f>IF(TEXT(BH10,"mmmm") = TEXT(BG10,"mmmm"), "", TEXT(BH10,"mmmm"))</f>
        <v/>
      </c>
      <c r="BI9" s="32" t="str">
        <f>IF(TEXT(BI10,"mmmm") = TEXT(BH10,"mmmm"), "", TEXT(BI10,"mmmm"))</f>
        <v/>
      </c>
      <c r="BJ9" s="32" t="str">
        <f>IF(TEXT(BJ10,"mmmm") = TEXT(BI10,"mmmm"), "", TEXT(BJ10,"mmmm"))</f>
        <v/>
      </c>
      <c r="BK9" s="33" t="str">
        <f>TEXT(BK10,"mmmm")</f>
        <v>October</v>
      </c>
      <c r="BL9" s="32" t="str">
        <f>IF(TEXT(BL10,"mmmm") = TEXT(BK10,"mmmm"), "", TEXT(BL10,"mmmm"))</f>
        <v/>
      </c>
      <c r="BM9" s="32" t="str">
        <f>IF(TEXT(BM10,"mmmm") = TEXT(BL10,"mmmm"), "", TEXT(BM10,"mmmm"))</f>
        <v/>
      </c>
      <c r="BN9" s="32" t="str">
        <f>IF(TEXT(BN10,"mmmm") = TEXT(BM10,"mmmm"), "", TEXT(BN10,"mmmm"))</f>
        <v/>
      </c>
      <c r="BO9" s="32" t="str">
        <f>IF(TEXT(BO10,"mmmm") = TEXT(BN10,"mmmm"), "", TEXT(BO10,"mmmm"))</f>
        <v/>
      </c>
      <c r="BP9" s="33" t="str">
        <f>TEXT(BP10,"mmmm")</f>
        <v>October</v>
      </c>
      <c r="BQ9" s="32" t="str">
        <f>IF(TEXT(BQ10,"mmmm") = TEXT(BP10,"mmmm"), "", TEXT(BQ10,"mmmm"))</f>
        <v>November</v>
      </c>
      <c r="BR9" s="32" t="str">
        <f>IF(TEXT(BR10,"mmmm") = TEXT(BQ10,"mmmm"), "", TEXT(BR10,"mmmm"))</f>
        <v/>
      </c>
      <c r="BS9" s="32" t="str">
        <f>IF(TEXT(BS10,"mmmm") = TEXT(BR10,"mmmm"), "", TEXT(BS10,"mmmm"))</f>
        <v/>
      </c>
      <c r="BT9" s="32" t="str">
        <f>IF(TEXT(BT10,"mmmm") = TEXT(BS10,"mmmm"), "", TEXT(BT10,"mmmm"))</f>
        <v/>
      </c>
      <c r="BU9" s="33" t="str">
        <f>TEXT(BU10,"mmmm")</f>
        <v>November</v>
      </c>
      <c r="BV9" s="32" t="str">
        <f>IF(TEXT(BV10,"mmmm") = TEXT(BU10,"mmmm"), "", TEXT(BV10,"mmmm"))</f>
        <v/>
      </c>
      <c r="BW9" s="32" t="str">
        <f>IF(TEXT(BW10,"mmmm") = TEXT(BV10,"mmmm"), "", TEXT(BW10,"mmmm"))</f>
        <v/>
      </c>
      <c r="BX9" s="32" t="str">
        <f>IF(TEXT(BX10,"mmmm") = TEXT(BW10,"mmmm"), "", TEXT(BX10,"mmmm"))</f>
        <v/>
      </c>
      <c r="BY9" s="32" t="str">
        <f>IF(TEXT(BY10,"mmmm") = TEXT(BX10,"mmmm"), "", TEXT(BY10,"mmmm"))</f>
        <v/>
      </c>
      <c r="BZ9" s="33" t="str">
        <f>TEXT(BZ10,"mmmm")</f>
        <v>November</v>
      </c>
      <c r="CA9" s="32" t="str">
        <f>IF(TEXT(CA10,"mmmm") = TEXT(BZ10,"mmmm"), "", TEXT(CA10,"mmmm"))</f>
        <v/>
      </c>
      <c r="CB9" s="32" t="str">
        <f>IF(TEXT(CB10,"mmmm") = TEXT(CA10,"mmmm"), "", TEXT(CB10,"mmmm"))</f>
        <v/>
      </c>
      <c r="CC9" s="32" t="str">
        <f>IF(TEXT(CC10,"mmmm") = TEXT(CB10,"mmmm"), "", TEXT(CC10,"mmmm"))</f>
        <v/>
      </c>
      <c r="CD9" s="32" t="str">
        <f>IF(TEXT(CD10,"mmmm") = TEXT(CC10,"mmmm"), "", TEXT(CD10,"mmmm"))</f>
        <v/>
      </c>
      <c r="CE9" s="33" t="str">
        <f>TEXT(CE10,"mmmm")</f>
        <v>November</v>
      </c>
      <c r="CF9" s="32" t="str">
        <f>IF(TEXT(CF10,"mmmm") = TEXT(CE10,"mmmm"), "", TEXT(CF10,"mmmm"))</f>
        <v/>
      </c>
      <c r="CG9" s="32" t="str">
        <f>IF(TEXT(CG10,"mmmm") = TEXT(CF10,"mmmm"), "", TEXT(CG10,"mmmm"))</f>
        <v/>
      </c>
      <c r="CH9" s="32" t="str">
        <f>IF(TEXT(CH10,"mmmm") = TEXT(CG10,"mmmm"), "", TEXT(CH10,"mmmm"))</f>
        <v/>
      </c>
      <c r="CI9" s="32" t="str">
        <f>IF(TEXT(CI10,"mmmm") = TEXT(CH10,"mmmm"), "", TEXT(CI10,"mmmm"))</f>
        <v/>
      </c>
      <c r="CJ9" s="33" t="str">
        <f>TEXT(CJ10,"mmmm")</f>
        <v>November</v>
      </c>
      <c r="CK9" s="32" t="str">
        <f>IF(TEXT(CK10,"mmmm") = TEXT(CJ10,"mmmm"), "", TEXT(CK10,"mmmm"))</f>
        <v/>
      </c>
      <c r="CL9" s="32" t="str">
        <f>IF(TEXT(CL10,"mmmm") = TEXT(CK10,"mmmm"), "", TEXT(CL10,"mmmm"))</f>
        <v/>
      </c>
      <c r="CM9" s="32" t="str">
        <f>IF(TEXT(CM10,"mmmm") = TEXT(CL10,"mmmm"), "", TEXT(CM10,"mmmm"))</f>
        <v>December</v>
      </c>
      <c r="CN9" s="32" t="str">
        <f>IF(TEXT(CN10,"mmmm") = TEXT(CM10,"mmmm"), "", TEXT(CN10,"mmmm"))</f>
        <v/>
      </c>
      <c r="CO9" s="33" t="str">
        <f>TEXT(CO10,"mmmm")</f>
        <v>December</v>
      </c>
      <c r="CP9" s="32" t="str">
        <f>IF(TEXT(CP10,"mmmm") = TEXT(CO10,"mmmm"), "", TEXT(CP10,"mmmm"))</f>
        <v/>
      </c>
      <c r="CQ9" s="32" t="str">
        <f>IF(TEXT(CQ10,"mmmm") = TEXT(CP10,"mmmm"), "", TEXT(CQ10,"mmmm"))</f>
        <v/>
      </c>
      <c r="CR9" s="32" t="str">
        <f>IF(TEXT(CR10,"mmmm") = TEXT(CQ10,"mmmm"), "", TEXT(CR10,"mmmm"))</f>
        <v/>
      </c>
      <c r="CS9" s="32" t="str">
        <f>IF(TEXT(CS10,"mmmm") = TEXT(CR10,"mmmm"), "", TEXT(CS10,"mmmm"))</f>
        <v/>
      </c>
      <c r="CT9" s="33" t="str">
        <f>TEXT(CT10,"mmmm")</f>
        <v>December</v>
      </c>
      <c r="CU9" s="32" t="str">
        <f>IF(TEXT(CU10,"mmmm") = TEXT(CT10,"mmmm"), "", TEXT(CU10,"mmmm"))</f>
        <v/>
      </c>
      <c r="CV9" s="32" t="str">
        <f>IF(TEXT(CV10,"mmmm") = TEXT(CU10,"mmmm"), "", TEXT(CV10,"mmmm"))</f>
        <v/>
      </c>
      <c r="CW9" s="32" t="str">
        <f>IF(TEXT(CW10,"mmmm") = TEXT(CV10,"mmmm"), "", TEXT(CW10,"mmmm"))</f>
        <v/>
      </c>
      <c r="CX9" s="32" t="str">
        <f>IF(TEXT(CX10,"mmmm") = TEXT(CW10,"mmmm"), "", TEXT(CX10,"mmmm"))</f>
        <v/>
      </c>
      <c r="CY9" s="33" t="str">
        <f>TEXT(CY10,"mmmm")</f>
        <v>December</v>
      </c>
      <c r="CZ9" s="32" t="str">
        <f>IF(TEXT(CZ10,"mmmm") = TEXT(CY10,"mmmm"), "", TEXT(CZ10,"mmmm"))</f>
        <v/>
      </c>
      <c r="DA9" s="32" t="str">
        <f>IF(TEXT(DA10,"mmmm") = TEXT(CZ10,"mmmm"), "", TEXT(DA10,"mmmm"))</f>
        <v/>
      </c>
      <c r="DB9" s="32" t="str">
        <f>IF(TEXT(DB10,"mmmm") = TEXT(DA10,"mmmm"), "", TEXT(DB10,"mmmm"))</f>
        <v/>
      </c>
      <c r="DC9" s="32" t="str">
        <f>IF(TEXT(DC10,"mmmm") = TEXT(DB10,"mmmm"), "", TEXT(DC10,"mmmm"))</f>
        <v/>
      </c>
    </row>
    <row r="10" spans="1:107" ht="15" thickBot="1" x14ac:dyDescent="0.35">
      <c r="A10" s="111"/>
      <c r="B10" s="34" t="s">
        <v>83</v>
      </c>
      <c r="C10" s="35">
        <v>42948</v>
      </c>
      <c r="D10" s="36">
        <f>C10+1</f>
        <v>42949</v>
      </c>
      <c r="E10" s="37">
        <f>D10+1</f>
        <v>42950</v>
      </c>
      <c r="F10" s="37">
        <f>E10+1</f>
        <v>42951</v>
      </c>
      <c r="G10" s="38">
        <f>F10+1</f>
        <v>42952</v>
      </c>
      <c r="H10" s="39">
        <f>G10+3</f>
        <v>42955</v>
      </c>
      <c r="I10" s="37">
        <f>H10+1</f>
        <v>42956</v>
      </c>
      <c r="J10" s="37">
        <f>I10+1</f>
        <v>42957</v>
      </c>
      <c r="K10" s="37">
        <f>J10+1</f>
        <v>42958</v>
      </c>
      <c r="L10" s="38">
        <f>K10+1</f>
        <v>42959</v>
      </c>
      <c r="M10" s="39">
        <f>L10+3</f>
        <v>42962</v>
      </c>
      <c r="N10" s="37">
        <f>M10+1</f>
        <v>42963</v>
      </c>
      <c r="O10" s="37">
        <f>N10+1</f>
        <v>42964</v>
      </c>
      <c r="P10" s="37">
        <f>O10+1</f>
        <v>42965</v>
      </c>
      <c r="Q10" s="38">
        <f>P10+1</f>
        <v>42966</v>
      </c>
      <c r="R10" s="39">
        <f>Q10+3</f>
        <v>42969</v>
      </c>
      <c r="S10" s="37">
        <f>R10+1</f>
        <v>42970</v>
      </c>
      <c r="T10" s="37">
        <f>S10+1</f>
        <v>42971</v>
      </c>
      <c r="U10" s="37">
        <f>T10+1</f>
        <v>42972</v>
      </c>
      <c r="V10" s="38">
        <f>U10+1</f>
        <v>42973</v>
      </c>
      <c r="W10" s="39">
        <f>V10+3</f>
        <v>42976</v>
      </c>
      <c r="X10" s="37">
        <f>W10+1</f>
        <v>42977</v>
      </c>
      <c r="Y10" s="37">
        <f>X10+1</f>
        <v>42978</v>
      </c>
      <c r="Z10" s="37">
        <f>Y10+1</f>
        <v>42979</v>
      </c>
      <c r="AA10" s="38">
        <f>Z10+1</f>
        <v>42980</v>
      </c>
      <c r="AB10" s="39">
        <f>AA10+3</f>
        <v>42983</v>
      </c>
      <c r="AC10" s="37">
        <f>AB10+1</f>
        <v>42984</v>
      </c>
      <c r="AD10" s="37">
        <f>AC10+1</f>
        <v>42985</v>
      </c>
      <c r="AE10" s="37">
        <f>AD10+1</f>
        <v>42986</v>
      </c>
      <c r="AF10" s="38">
        <f>AE10+1</f>
        <v>42987</v>
      </c>
      <c r="AG10" s="39">
        <f>AF10+3</f>
        <v>42990</v>
      </c>
      <c r="AH10" s="37">
        <f>AG10+1</f>
        <v>42991</v>
      </c>
      <c r="AI10" s="37">
        <f>AH10+1</f>
        <v>42992</v>
      </c>
      <c r="AJ10" s="37">
        <f>AI10+1</f>
        <v>42993</v>
      </c>
      <c r="AK10" s="38">
        <f>AJ10+1</f>
        <v>42994</v>
      </c>
      <c r="AL10" s="39">
        <f>AK10+3</f>
        <v>42997</v>
      </c>
      <c r="AM10" s="37">
        <f>AL10+1</f>
        <v>42998</v>
      </c>
      <c r="AN10" s="37">
        <f>AM10+1</f>
        <v>42999</v>
      </c>
      <c r="AO10" s="37">
        <f>AN10+1</f>
        <v>43000</v>
      </c>
      <c r="AP10" s="38">
        <f>AO10+1</f>
        <v>43001</v>
      </c>
      <c r="AQ10" s="39">
        <f>AP10+3</f>
        <v>43004</v>
      </c>
      <c r="AR10" s="37">
        <f>AQ10+1</f>
        <v>43005</v>
      </c>
      <c r="AS10" s="37">
        <f>AR10+1</f>
        <v>43006</v>
      </c>
      <c r="AT10" s="37">
        <f>AS10+1</f>
        <v>43007</v>
      </c>
      <c r="AU10" s="38">
        <f>AT10+1</f>
        <v>43008</v>
      </c>
      <c r="AV10" s="39">
        <f>AU10+3</f>
        <v>43011</v>
      </c>
      <c r="AW10" s="37">
        <f>AV10+1</f>
        <v>43012</v>
      </c>
      <c r="AX10" s="37">
        <f>AW10+1</f>
        <v>43013</v>
      </c>
      <c r="AY10" s="37">
        <f>AX10+1</f>
        <v>43014</v>
      </c>
      <c r="AZ10" s="38">
        <f>AY10+1</f>
        <v>43015</v>
      </c>
      <c r="BA10" s="39">
        <f>AZ10+3</f>
        <v>43018</v>
      </c>
      <c r="BB10" s="37">
        <f>BA10+1</f>
        <v>43019</v>
      </c>
      <c r="BC10" s="37">
        <f>BB10+1</f>
        <v>43020</v>
      </c>
      <c r="BD10" s="37">
        <f>BC10+1</f>
        <v>43021</v>
      </c>
      <c r="BE10" s="38">
        <f>BD10+1</f>
        <v>43022</v>
      </c>
      <c r="BF10" s="39">
        <f>BE10+3</f>
        <v>43025</v>
      </c>
      <c r="BG10" s="37">
        <f>BF10+1</f>
        <v>43026</v>
      </c>
      <c r="BH10" s="37">
        <f>BG10+1</f>
        <v>43027</v>
      </c>
      <c r="BI10" s="37">
        <f>BH10+1</f>
        <v>43028</v>
      </c>
      <c r="BJ10" s="38">
        <f>BI10+1</f>
        <v>43029</v>
      </c>
      <c r="BK10" s="39">
        <f>BJ10+3</f>
        <v>43032</v>
      </c>
      <c r="BL10" s="37">
        <f>BK10+1</f>
        <v>43033</v>
      </c>
      <c r="BM10" s="37">
        <f>BL10+1</f>
        <v>43034</v>
      </c>
      <c r="BN10" s="37">
        <f>BM10+1</f>
        <v>43035</v>
      </c>
      <c r="BO10" s="38">
        <f>BN10+1</f>
        <v>43036</v>
      </c>
      <c r="BP10" s="39">
        <f>BO10+3</f>
        <v>43039</v>
      </c>
      <c r="BQ10" s="37">
        <f>BP10+1</f>
        <v>43040</v>
      </c>
      <c r="BR10" s="37">
        <f>BQ10+1</f>
        <v>43041</v>
      </c>
      <c r="BS10" s="37">
        <f>BR10+1</f>
        <v>43042</v>
      </c>
      <c r="BT10" s="38">
        <f>BS10+1</f>
        <v>43043</v>
      </c>
      <c r="BU10" s="39">
        <f>BT10+3</f>
        <v>43046</v>
      </c>
      <c r="BV10" s="37">
        <f>BU10+1</f>
        <v>43047</v>
      </c>
      <c r="BW10" s="37">
        <f>BV10+1</f>
        <v>43048</v>
      </c>
      <c r="BX10" s="37">
        <f>BW10+1</f>
        <v>43049</v>
      </c>
      <c r="BY10" s="38">
        <f>BX10+1</f>
        <v>43050</v>
      </c>
      <c r="BZ10" s="39">
        <f>BY10+3</f>
        <v>43053</v>
      </c>
      <c r="CA10" s="37">
        <f>BZ10+1</f>
        <v>43054</v>
      </c>
      <c r="CB10" s="37">
        <f>CA10+1</f>
        <v>43055</v>
      </c>
      <c r="CC10" s="37">
        <f>CB10+1</f>
        <v>43056</v>
      </c>
      <c r="CD10" s="38">
        <f>CC10+1</f>
        <v>43057</v>
      </c>
      <c r="CE10" s="39">
        <f>CD10+3</f>
        <v>43060</v>
      </c>
      <c r="CF10" s="37">
        <f>CE10+1</f>
        <v>43061</v>
      </c>
      <c r="CG10" s="37">
        <f>CF10+1</f>
        <v>43062</v>
      </c>
      <c r="CH10" s="37">
        <f>CG10+1</f>
        <v>43063</v>
      </c>
      <c r="CI10" s="38">
        <f>CH10+1</f>
        <v>43064</v>
      </c>
      <c r="CJ10" s="39">
        <f>CI10+3</f>
        <v>43067</v>
      </c>
      <c r="CK10" s="37">
        <f>CJ10+1</f>
        <v>43068</v>
      </c>
      <c r="CL10" s="37">
        <f>CK10+1</f>
        <v>43069</v>
      </c>
      <c r="CM10" s="37">
        <f>CL10+1</f>
        <v>43070</v>
      </c>
      <c r="CN10" s="38">
        <f>CM10+1</f>
        <v>43071</v>
      </c>
      <c r="CO10" s="39">
        <f>CN10+3</f>
        <v>43074</v>
      </c>
      <c r="CP10" s="37">
        <f>CO10+1</f>
        <v>43075</v>
      </c>
      <c r="CQ10" s="37">
        <f>CP10+1</f>
        <v>43076</v>
      </c>
      <c r="CR10" s="37">
        <f>CQ10+1</f>
        <v>43077</v>
      </c>
      <c r="CS10" s="38">
        <f>CR10+1</f>
        <v>43078</v>
      </c>
      <c r="CT10" s="39">
        <f>CS10+3</f>
        <v>43081</v>
      </c>
      <c r="CU10" s="37">
        <f>CT10+1</f>
        <v>43082</v>
      </c>
      <c r="CV10" s="37">
        <f>CU10+1</f>
        <v>43083</v>
      </c>
      <c r="CW10" s="37">
        <f>CV10+1</f>
        <v>43084</v>
      </c>
      <c r="CX10" s="38">
        <f>CW10+1</f>
        <v>43085</v>
      </c>
      <c r="CY10" s="38">
        <f>CX10+3</f>
        <v>43088</v>
      </c>
      <c r="CZ10" s="38">
        <f>CY10+1</f>
        <v>43089</v>
      </c>
      <c r="DA10" s="38">
        <f>CZ10+1</f>
        <v>43090</v>
      </c>
      <c r="DB10" s="38">
        <f>DA10+1</f>
        <v>43091</v>
      </c>
      <c r="DC10" s="38">
        <f>DB10+1</f>
        <v>43092</v>
      </c>
    </row>
    <row r="11" spans="1:107" ht="15" thickBot="1" x14ac:dyDescent="0.35">
      <c r="A11" s="111"/>
      <c r="B11" s="40" t="s">
        <v>122</v>
      </c>
      <c r="C11" s="41"/>
      <c r="D11" s="42"/>
      <c r="E11" s="42"/>
      <c r="F11" s="42"/>
      <c r="G11" s="43"/>
      <c r="H11" s="44"/>
      <c r="I11" s="42"/>
      <c r="J11" s="42"/>
      <c r="K11" s="43"/>
      <c r="L11" s="45"/>
      <c r="M11" s="44"/>
      <c r="N11" s="42"/>
      <c r="O11" s="42"/>
      <c r="P11" s="42"/>
      <c r="Q11" s="45"/>
      <c r="R11" s="44"/>
      <c r="S11" s="42"/>
      <c r="T11" s="42"/>
      <c r="U11" s="42"/>
      <c r="V11" s="42"/>
      <c r="W11" s="46"/>
      <c r="X11" s="47"/>
      <c r="Y11" s="47"/>
      <c r="Z11" s="42"/>
      <c r="AA11" s="42"/>
      <c r="AB11" s="46"/>
      <c r="AC11" s="47"/>
      <c r="AD11" s="47"/>
      <c r="AE11" s="42"/>
      <c r="AF11" s="42"/>
      <c r="AG11" s="44"/>
      <c r="AH11" s="47"/>
      <c r="AI11" s="47"/>
      <c r="AJ11" s="42"/>
      <c r="AK11" s="42"/>
      <c r="AL11" s="46"/>
      <c r="AM11" s="47"/>
      <c r="AN11" s="47"/>
      <c r="AO11" s="42"/>
      <c r="AP11" s="42"/>
      <c r="AQ11" s="48" t="s">
        <v>114</v>
      </c>
      <c r="AR11" s="47"/>
      <c r="AS11" s="47"/>
      <c r="AT11" s="42"/>
      <c r="AU11" s="42"/>
      <c r="AV11" s="46"/>
      <c r="AW11" s="47"/>
      <c r="AX11" s="47"/>
      <c r="AY11" s="42"/>
      <c r="AZ11" s="42"/>
      <c r="BA11" s="46"/>
      <c r="BB11" s="47"/>
      <c r="BC11" s="47"/>
      <c r="BD11" s="42"/>
      <c r="BE11" s="42"/>
      <c r="BF11" s="44"/>
      <c r="BG11" s="47"/>
      <c r="BH11" s="47"/>
      <c r="BI11" s="47" t="s">
        <v>123</v>
      </c>
      <c r="BJ11" s="47" t="s">
        <v>123</v>
      </c>
      <c r="BK11" s="47" t="s">
        <v>123</v>
      </c>
      <c r="BL11" s="47"/>
      <c r="BM11" s="47"/>
      <c r="BN11" s="42"/>
      <c r="BO11" s="42"/>
      <c r="BP11" s="46"/>
      <c r="BQ11" s="47"/>
      <c r="BR11" s="47"/>
      <c r="BS11" s="42"/>
      <c r="BT11" s="42"/>
      <c r="BU11" s="46"/>
      <c r="BV11" s="47"/>
      <c r="BW11" s="47"/>
      <c r="BX11" s="42"/>
      <c r="BY11" s="42"/>
      <c r="BZ11" s="44"/>
      <c r="CA11" s="42"/>
      <c r="CB11" s="42"/>
      <c r="CC11" s="43"/>
      <c r="CD11" s="42" t="s">
        <v>123</v>
      </c>
      <c r="CE11" s="44"/>
      <c r="CF11" s="42"/>
      <c r="CG11" s="42"/>
      <c r="CH11" s="42"/>
      <c r="CI11" s="45"/>
      <c r="CJ11" s="42" t="s">
        <v>123</v>
      </c>
      <c r="CK11" s="42"/>
      <c r="CL11" s="42"/>
      <c r="CM11" s="42" t="s">
        <v>123</v>
      </c>
      <c r="CN11" s="42"/>
      <c r="CO11" s="46"/>
      <c r="CP11" s="47"/>
      <c r="CQ11" s="47"/>
      <c r="CR11" s="42"/>
      <c r="CS11" s="42"/>
      <c r="CT11" s="47" t="s">
        <v>123</v>
      </c>
      <c r="CU11" s="47"/>
      <c r="CV11" s="47"/>
      <c r="CW11" s="42"/>
      <c r="CX11" s="42"/>
      <c r="CY11" s="49" t="s">
        <v>114</v>
      </c>
      <c r="CZ11" s="42"/>
      <c r="DA11" s="42"/>
      <c r="DB11" s="42"/>
      <c r="DC11" s="42"/>
    </row>
    <row r="12" spans="1:107" x14ac:dyDescent="0.3">
      <c r="A12" s="111"/>
      <c r="B12" s="113" t="s">
        <v>124</v>
      </c>
      <c r="C12" s="50" t="str">
        <f t="shared" ref="C12:I12" ca="1" si="0">IF(C13="ê","Today","")</f>
        <v/>
      </c>
      <c r="D12" s="51" t="str">
        <f t="shared" ca="1" si="0"/>
        <v/>
      </c>
      <c r="E12" s="51" t="str">
        <f t="shared" ca="1" si="0"/>
        <v/>
      </c>
      <c r="F12" s="51" t="str">
        <f t="shared" ca="1" si="0"/>
        <v/>
      </c>
      <c r="G12" s="51" t="str">
        <f t="shared" ca="1" si="0"/>
        <v/>
      </c>
      <c r="H12" s="51" t="str">
        <f t="shared" ca="1" si="0"/>
        <v/>
      </c>
      <c r="I12" s="51" t="str">
        <f t="shared" ca="1" si="0"/>
        <v/>
      </c>
      <c r="J12" s="51" t="str">
        <f ca="1">IF(J13="ê","Today","")</f>
        <v/>
      </c>
      <c r="K12" s="51" t="str">
        <f t="shared" ref="K12:BV12" ca="1" si="1">IF(K13="ê","Today","")</f>
        <v/>
      </c>
      <c r="L12" s="51" t="str">
        <f t="shared" ca="1" si="1"/>
        <v/>
      </c>
      <c r="M12" s="51" t="str">
        <f t="shared" ca="1" si="1"/>
        <v/>
      </c>
      <c r="N12" s="51" t="str">
        <f t="shared" ca="1" si="1"/>
        <v/>
      </c>
      <c r="O12" s="51" t="str">
        <f t="shared" ca="1" si="1"/>
        <v/>
      </c>
      <c r="P12" s="51" t="str">
        <f t="shared" ca="1" si="1"/>
        <v/>
      </c>
      <c r="Q12" s="51" t="str">
        <f t="shared" ca="1" si="1"/>
        <v/>
      </c>
      <c r="R12" s="51" t="str">
        <f t="shared" ca="1" si="1"/>
        <v/>
      </c>
      <c r="S12" s="51" t="str">
        <f t="shared" ca="1" si="1"/>
        <v/>
      </c>
      <c r="T12" s="51" t="str">
        <f t="shared" ca="1" si="1"/>
        <v/>
      </c>
      <c r="U12" s="51" t="str">
        <f t="shared" ca="1" si="1"/>
        <v/>
      </c>
      <c r="V12" s="51" t="str">
        <f t="shared" ca="1" si="1"/>
        <v/>
      </c>
      <c r="W12" s="51" t="str">
        <f t="shared" ca="1" si="1"/>
        <v/>
      </c>
      <c r="X12" s="51" t="str">
        <f t="shared" ca="1" si="1"/>
        <v/>
      </c>
      <c r="Y12" s="51" t="str">
        <f t="shared" ca="1" si="1"/>
        <v/>
      </c>
      <c r="Z12" s="51" t="str">
        <f t="shared" ca="1" si="1"/>
        <v/>
      </c>
      <c r="AA12" s="51" t="str">
        <f t="shared" ca="1" si="1"/>
        <v/>
      </c>
      <c r="AB12" s="51" t="str">
        <f t="shared" ca="1" si="1"/>
        <v/>
      </c>
      <c r="AC12" s="51" t="str">
        <f t="shared" ca="1" si="1"/>
        <v/>
      </c>
      <c r="AD12" s="51" t="str">
        <f t="shared" ca="1" si="1"/>
        <v/>
      </c>
      <c r="AE12" s="51" t="str">
        <f t="shared" ca="1" si="1"/>
        <v/>
      </c>
      <c r="AF12" s="51" t="str">
        <f t="shared" ca="1" si="1"/>
        <v/>
      </c>
      <c r="AG12" s="51" t="str">
        <f t="shared" ca="1" si="1"/>
        <v/>
      </c>
      <c r="AH12" s="51" t="str">
        <f t="shared" ca="1" si="1"/>
        <v/>
      </c>
      <c r="AI12" s="51" t="str">
        <f t="shared" ca="1" si="1"/>
        <v/>
      </c>
      <c r="AJ12" s="51" t="str">
        <f t="shared" ca="1" si="1"/>
        <v/>
      </c>
      <c r="AK12" s="51" t="str">
        <f t="shared" ca="1" si="1"/>
        <v/>
      </c>
      <c r="AL12" s="51" t="str">
        <f t="shared" ca="1" si="1"/>
        <v/>
      </c>
      <c r="AM12" s="51" t="str">
        <f t="shared" ca="1" si="1"/>
        <v/>
      </c>
      <c r="AN12" s="51" t="str">
        <f t="shared" ca="1" si="1"/>
        <v/>
      </c>
      <c r="AO12" s="51" t="str">
        <f t="shared" ca="1" si="1"/>
        <v/>
      </c>
      <c r="AP12" s="51" t="str">
        <f t="shared" ca="1" si="1"/>
        <v/>
      </c>
      <c r="AQ12" s="51" t="str">
        <f t="shared" ca="1" si="1"/>
        <v/>
      </c>
      <c r="AR12" s="51" t="str">
        <f t="shared" ca="1" si="1"/>
        <v/>
      </c>
      <c r="AS12" s="51" t="str">
        <f t="shared" ca="1" si="1"/>
        <v/>
      </c>
      <c r="AT12" s="51" t="str">
        <f t="shared" ca="1" si="1"/>
        <v/>
      </c>
      <c r="AU12" s="51" t="str">
        <f t="shared" ca="1" si="1"/>
        <v/>
      </c>
      <c r="AV12" s="51" t="str">
        <f t="shared" ca="1" si="1"/>
        <v/>
      </c>
      <c r="AW12" s="51" t="str">
        <f t="shared" ca="1" si="1"/>
        <v/>
      </c>
      <c r="AX12" s="51" t="str">
        <f t="shared" ca="1" si="1"/>
        <v/>
      </c>
      <c r="AY12" s="51" t="str">
        <f t="shared" ca="1" si="1"/>
        <v/>
      </c>
      <c r="AZ12" s="51" t="str">
        <f t="shared" ca="1" si="1"/>
        <v/>
      </c>
      <c r="BA12" s="51" t="str">
        <f t="shared" ca="1" si="1"/>
        <v/>
      </c>
      <c r="BB12" s="51" t="str">
        <f t="shared" ca="1" si="1"/>
        <v/>
      </c>
      <c r="BC12" s="51" t="str">
        <f t="shared" ca="1" si="1"/>
        <v/>
      </c>
      <c r="BD12" s="51" t="str">
        <f t="shared" ca="1" si="1"/>
        <v/>
      </c>
      <c r="BE12" s="51" t="str">
        <f t="shared" ca="1" si="1"/>
        <v/>
      </c>
      <c r="BF12" s="51" t="str">
        <f t="shared" ca="1" si="1"/>
        <v/>
      </c>
      <c r="BG12" s="51" t="str">
        <f t="shared" ca="1" si="1"/>
        <v/>
      </c>
      <c r="BH12" s="51" t="str">
        <f t="shared" ca="1" si="1"/>
        <v/>
      </c>
      <c r="BI12" s="51" t="str">
        <f t="shared" ca="1" si="1"/>
        <v>Today</v>
      </c>
      <c r="BJ12" s="51" t="str">
        <f t="shared" ca="1" si="1"/>
        <v/>
      </c>
      <c r="BK12" s="51" t="str">
        <f t="shared" ca="1" si="1"/>
        <v/>
      </c>
      <c r="BL12" s="51" t="str">
        <f t="shared" ca="1" si="1"/>
        <v/>
      </c>
      <c r="BM12" s="51" t="str">
        <f t="shared" ca="1" si="1"/>
        <v/>
      </c>
      <c r="BN12" s="51" t="str">
        <f t="shared" ca="1" si="1"/>
        <v/>
      </c>
      <c r="BO12" s="51" t="str">
        <f t="shared" ca="1" si="1"/>
        <v/>
      </c>
      <c r="BP12" s="51" t="str">
        <f t="shared" ca="1" si="1"/>
        <v/>
      </c>
      <c r="BQ12" s="51" t="str">
        <f t="shared" ca="1" si="1"/>
        <v/>
      </c>
      <c r="BR12" s="51" t="str">
        <f t="shared" ca="1" si="1"/>
        <v/>
      </c>
      <c r="BS12" s="51" t="str">
        <f t="shared" ca="1" si="1"/>
        <v/>
      </c>
      <c r="BT12" s="51" t="str">
        <f t="shared" ca="1" si="1"/>
        <v/>
      </c>
      <c r="BU12" s="51" t="str">
        <f t="shared" ca="1" si="1"/>
        <v/>
      </c>
      <c r="BV12" s="51" t="str">
        <f t="shared" ca="1" si="1"/>
        <v/>
      </c>
      <c r="BW12" s="51" t="str">
        <f t="shared" ref="BW12:DC12" ca="1" si="2">IF(BW13="ê","Today","")</f>
        <v/>
      </c>
      <c r="BX12" s="51" t="str">
        <f t="shared" ca="1" si="2"/>
        <v/>
      </c>
      <c r="BY12" s="51" t="str">
        <f t="shared" ca="1" si="2"/>
        <v/>
      </c>
      <c r="BZ12" s="51" t="str">
        <f t="shared" ca="1" si="2"/>
        <v/>
      </c>
      <c r="CA12" s="51" t="str">
        <f t="shared" ca="1" si="2"/>
        <v/>
      </c>
      <c r="CB12" s="51" t="str">
        <f t="shared" ca="1" si="2"/>
        <v/>
      </c>
      <c r="CC12" s="51" t="str">
        <f t="shared" ca="1" si="2"/>
        <v/>
      </c>
      <c r="CD12" s="51" t="str">
        <f t="shared" ca="1" si="2"/>
        <v/>
      </c>
      <c r="CE12" s="51" t="str">
        <f t="shared" ca="1" si="2"/>
        <v/>
      </c>
      <c r="CF12" s="51" t="str">
        <f t="shared" ca="1" si="2"/>
        <v/>
      </c>
      <c r="CG12" s="51" t="str">
        <f t="shared" ca="1" si="2"/>
        <v/>
      </c>
      <c r="CH12" s="51" t="str">
        <f t="shared" ca="1" si="2"/>
        <v/>
      </c>
      <c r="CI12" s="51" t="str">
        <f t="shared" ca="1" si="2"/>
        <v/>
      </c>
      <c r="CJ12" s="51" t="str">
        <f t="shared" ca="1" si="2"/>
        <v/>
      </c>
      <c r="CK12" s="51" t="str">
        <f t="shared" ca="1" si="2"/>
        <v/>
      </c>
      <c r="CL12" s="51" t="str">
        <f t="shared" ca="1" si="2"/>
        <v/>
      </c>
      <c r="CM12" s="51" t="str">
        <f t="shared" ca="1" si="2"/>
        <v/>
      </c>
      <c r="CN12" s="51" t="str">
        <f t="shared" ca="1" si="2"/>
        <v/>
      </c>
      <c r="CO12" s="51" t="str">
        <f t="shared" ca="1" si="2"/>
        <v/>
      </c>
      <c r="CP12" s="51" t="str">
        <f t="shared" ca="1" si="2"/>
        <v/>
      </c>
      <c r="CQ12" s="51" t="str">
        <f t="shared" ca="1" si="2"/>
        <v/>
      </c>
      <c r="CR12" s="51" t="str">
        <f t="shared" ca="1" si="2"/>
        <v/>
      </c>
      <c r="CS12" s="51" t="str">
        <f t="shared" ca="1" si="2"/>
        <v/>
      </c>
      <c r="CT12" s="51" t="str">
        <f t="shared" ca="1" si="2"/>
        <v/>
      </c>
      <c r="CU12" s="51" t="str">
        <f t="shared" ca="1" si="2"/>
        <v/>
      </c>
      <c r="CV12" s="51" t="str">
        <f t="shared" ca="1" si="2"/>
        <v/>
      </c>
      <c r="CW12" s="51" t="str">
        <f t="shared" ca="1" si="2"/>
        <v/>
      </c>
      <c r="CX12" s="51" t="str">
        <f t="shared" si="2"/>
        <v/>
      </c>
      <c r="CY12" s="51" t="str">
        <f t="shared" si="2"/>
        <v/>
      </c>
      <c r="CZ12" s="51" t="str">
        <f t="shared" si="2"/>
        <v/>
      </c>
      <c r="DA12" s="51" t="str">
        <f t="shared" si="2"/>
        <v/>
      </c>
      <c r="DB12" s="51" t="str">
        <f t="shared" si="2"/>
        <v/>
      </c>
      <c r="DC12" s="51" t="str">
        <f t="shared" si="2"/>
        <v/>
      </c>
    </row>
    <row r="13" spans="1:107" ht="15" thickBot="1" x14ac:dyDescent="0.35">
      <c r="A13" s="112"/>
      <c r="B13" s="114"/>
      <c r="C13" s="52" t="str">
        <f t="shared" ref="C13:BN13" ca="1" si="3">IF(AND((NOW()&gt;C10),(NOW()&lt;=D10)),"ê","")</f>
        <v/>
      </c>
      <c r="D13" s="53" t="str">
        <f t="shared" ca="1" si="3"/>
        <v/>
      </c>
      <c r="E13" s="53" t="str">
        <f t="shared" ca="1" si="3"/>
        <v/>
      </c>
      <c r="F13" s="53" t="str">
        <f t="shared" ca="1" si="3"/>
        <v/>
      </c>
      <c r="G13" s="53" t="str">
        <f t="shared" ca="1" si="3"/>
        <v/>
      </c>
      <c r="H13" s="53" t="str">
        <f t="shared" ca="1" si="3"/>
        <v/>
      </c>
      <c r="I13" s="53" t="str">
        <f t="shared" ca="1" si="3"/>
        <v/>
      </c>
      <c r="J13" s="54" t="str">
        <f t="shared" ca="1" si="3"/>
        <v/>
      </c>
      <c r="K13" s="53" t="str">
        <f t="shared" ca="1" si="3"/>
        <v/>
      </c>
      <c r="L13" s="53" t="str">
        <f t="shared" ca="1" si="3"/>
        <v/>
      </c>
      <c r="M13" s="53" t="str">
        <f t="shared" ca="1" si="3"/>
        <v/>
      </c>
      <c r="N13" s="53" t="str">
        <f t="shared" ca="1" si="3"/>
        <v/>
      </c>
      <c r="O13" s="53" t="str">
        <f t="shared" ca="1" si="3"/>
        <v/>
      </c>
      <c r="P13" s="53" t="str">
        <f t="shared" ca="1" si="3"/>
        <v/>
      </c>
      <c r="Q13" s="53" t="str">
        <f t="shared" ca="1" si="3"/>
        <v/>
      </c>
      <c r="R13" s="53" t="str">
        <f t="shared" ca="1" si="3"/>
        <v/>
      </c>
      <c r="S13" s="53" t="str">
        <f t="shared" ca="1" si="3"/>
        <v/>
      </c>
      <c r="T13" s="53" t="str">
        <f t="shared" ca="1" si="3"/>
        <v/>
      </c>
      <c r="U13" s="53" t="str">
        <f t="shared" ca="1" si="3"/>
        <v/>
      </c>
      <c r="V13" s="53" t="str">
        <f t="shared" ca="1" si="3"/>
        <v/>
      </c>
      <c r="W13" s="53" t="str">
        <f t="shared" ca="1" si="3"/>
        <v/>
      </c>
      <c r="X13" s="53" t="str">
        <f t="shared" ca="1" si="3"/>
        <v/>
      </c>
      <c r="Y13" s="53" t="str">
        <f t="shared" ca="1" si="3"/>
        <v/>
      </c>
      <c r="Z13" s="53" t="str">
        <f t="shared" ca="1" si="3"/>
        <v/>
      </c>
      <c r="AA13" s="53" t="str">
        <f t="shared" ca="1" si="3"/>
        <v/>
      </c>
      <c r="AB13" s="53" t="str">
        <f t="shared" ca="1" si="3"/>
        <v/>
      </c>
      <c r="AC13" s="53" t="str">
        <f t="shared" ca="1" si="3"/>
        <v/>
      </c>
      <c r="AD13" s="53" t="str">
        <f t="shared" ca="1" si="3"/>
        <v/>
      </c>
      <c r="AE13" s="53" t="str">
        <f t="shared" ca="1" si="3"/>
        <v/>
      </c>
      <c r="AF13" s="53" t="str">
        <f t="shared" ca="1" si="3"/>
        <v/>
      </c>
      <c r="AG13" s="53" t="str">
        <f t="shared" ca="1" si="3"/>
        <v/>
      </c>
      <c r="AH13" s="53" t="str">
        <f t="shared" ca="1" si="3"/>
        <v/>
      </c>
      <c r="AI13" s="53" t="str">
        <f t="shared" ca="1" si="3"/>
        <v/>
      </c>
      <c r="AJ13" s="53" t="str">
        <f t="shared" ca="1" si="3"/>
        <v/>
      </c>
      <c r="AK13" s="53" t="str">
        <f t="shared" ca="1" si="3"/>
        <v/>
      </c>
      <c r="AL13" s="53" t="str">
        <f t="shared" ca="1" si="3"/>
        <v/>
      </c>
      <c r="AM13" s="53" t="str">
        <f t="shared" ca="1" si="3"/>
        <v/>
      </c>
      <c r="AN13" s="53" t="str">
        <f t="shared" ca="1" si="3"/>
        <v/>
      </c>
      <c r="AO13" s="53" t="str">
        <f t="shared" ca="1" si="3"/>
        <v/>
      </c>
      <c r="AP13" s="53" t="str">
        <f t="shared" ca="1" si="3"/>
        <v/>
      </c>
      <c r="AQ13" s="53" t="str">
        <f t="shared" ca="1" si="3"/>
        <v/>
      </c>
      <c r="AR13" s="53" t="str">
        <f t="shared" ca="1" si="3"/>
        <v/>
      </c>
      <c r="AS13" s="53" t="str">
        <f t="shared" ca="1" si="3"/>
        <v/>
      </c>
      <c r="AT13" s="53" t="str">
        <f t="shared" ca="1" si="3"/>
        <v/>
      </c>
      <c r="AU13" s="53" t="str">
        <f t="shared" ca="1" si="3"/>
        <v/>
      </c>
      <c r="AV13" s="53" t="str">
        <f t="shared" ca="1" si="3"/>
        <v/>
      </c>
      <c r="AW13" s="53" t="str">
        <f t="shared" ca="1" si="3"/>
        <v/>
      </c>
      <c r="AX13" s="53" t="str">
        <f t="shared" ca="1" si="3"/>
        <v/>
      </c>
      <c r="AY13" s="53" t="str">
        <f t="shared" ca="1" si="3"/>
        <v/>
      </c>
      <c r="AZ13" s="53" t="str">
        <f t="shared" ca="1" si="3"/>
        <v/>
      </c>
      <c r="BA13" s="53" t="str">
        <f t="shared" ca="1" si="3"/>
        <v/>
      </c>
      <c r="BB13" s="53" t="str">
        <f t="shared" ca="1" si="3"/>
        <v/>
      </c>
      <c r="BC13" s="53" t="str">
        <f t="shared" ca="1" si="3"/>
        <v/>
      </c>
      <c r="BD13" s="53" t="str">
        <f t="shared" ca="1" si="3"/>
        <v/>
      </c>
      <c r="BE13" s="53" t="str">
        <f t="shared" ca="1" si="3"/>
        <v/>
      </c>
      <c r="BF13" s="53" t="str">
        <f t="shared" ca="1" si="3"/>
        <v/>
      </c>
      <c r="BG13" s="53" t="str">
        <f t="shared" ca="1" si="3"/>
        <v/>
      </c>
      <c r="BH13" s="53" t="str">
        <f t="shared" ca="1" si="3"/>
        <v/>
      </c>
      <c r="BI13" s="53" t="str">
        <f t="shared" ca="1" si="3"/>
        <v>ê</v>
      </c>
      <c r="BJ13" s="53" t="str">
        <f t="shared" ca="1" si="3"/>
        <v/>
      </c>
      <c r="BK13" s="53" t="str">
        <f t="shared" ca="1" si="3"/>
        <v/>
      </c>
      <c r="BL13" s="53" t="str">
        <f t="shared" ca="1" si="3"/>
        <v/>
      </c>
      <c r="BM13" s="53" t="str">
        <f t="shared" ca="1" si="3"/>
        <v/>
      </c>
      <c r="BN13" s="53" t="str">
        <f t="shared" ca="1" si="3"/>
        <v/>
      </c>
      <c r="BO13" s="53" t="str">
        <f t="shared" ref="BO13:CW13" ca="1" si="4">IF(AND((NOW()&gt;BO10),(NOW()&lt;=BP10)),"ê","")</f>
        <v/>
      </c>
      <c r="BP13" s="53" t="str">
        <f t="shared" ca="1" si="4"/>
        <v/>
      </c>
      <c r="BQ13" s="53" t="str">
        <f t="shared" ca="1" si="4"/>
        <v/>
      </c>
      <c r="BR13" s="53" t="str">
        <f t="shared" ca="1" si="4"/>
        <v/>
      </c>
      <c r="BS13" s="53" t="str">
        <f t="shared" ca="1" si="4"/>
        <v/>
      </c>
      <c r="BT13" s="53" t="str">
        <f t="shared" ca="1" si="4"/>
        <v/>
      </c>
      <c r="BU13" s="53" t="str">
        <f t="shared" ca="1" si="4"/>
        <v/>
      </c>
      <c r="BV13" s="53" t="str">
        <f t="shared" ca="1" si="4"/>
        <v/>
      </c>
      <c r="BW13" s="53" t="str">
        <f t="shared" ca="1" si="4"/>
        <v/>
      </c>
      <c r="BX13" s="53" t="str">
        <f t="shared" ca="1" si="4"/>
        <v/>
      </c>
      <c r="BY13" s="53" t="str">
        <f t="shared" ca="1" si="4"/>
        <v/>
      </c>
      <c r="BZ13" s="53" t="str">
        <f t="shared" ca="1" si="4"/>
        <v/>
      </c>
      <c r="CA13" s="53" t="str">
        <f t="shared" ca="1" si="4"/>
        <v/>
      </c>
      <c r="CB13" s="53" t="str">
        <f t="shared" ca="1" si="4"/>
        <v/>
      </c>
      <c r="CC13" s="53" t="str">
        <f t="shared" ca="1" si="4"/>
        <v/>
      </c>
      <c r="CD13" s="53" t="str">
        <f t="shared" ca="1" si="4"/>
        <v/>
      </c>
      <c r="CE13" s="53" t="str">
        <f t="shared" ca="1" si="4"/>
        <v/>
      </c>
      <c r="CF13" s="53" t="str">
        <f t="shared" ca="1" si="4"/>
        <v/>
      </c>
      <c r="CG13" s="53" t="str">
        <f t="shared" ca="1" si="4"/>
        <v/>
      </c>
      <c r="CH13" s="53" t="str">
        <f t="shared" ca="1" si="4"/>
        <v/>
      </c>
      <c r="CI13" s="53" t="str">
        <f t="shared" ca="1" si="4"/>
        <v/>
      </c>
      <c r="CJ13" s="53" t="str">
        <f t="shared" ca="1" si="4"/>
        <v/>
      </c>
      <c r="CK13" s="53" t="str">
        <f t="shared" ca="1" si="4"/>
        <v/>
      </c>
      <c r="CL13" s="53" t="str">
        <f t="shared" ca="1" si="4"/>
        <v/>
      </c>
      <c r="CM13" s="53" t="str">
        <f t="shared" ca="1" si="4"/>
        <v/>
      </c>
      <c r="CN13" s="53" t="str">
        <f t="shared" ca="1" si="4"/>
        <v/>
      </c>
      <c r="CO13" s="53" t="str">
        <f t="shared" ca="1" si="4"/>
        <v/>
      </c>
      <c r="CP13" s="53" t="str">
        <f t="shared" ca="1" si="4"/>
        <v/>
      </c>
      <c r="CQ13" s="53" t="str">
        <f t="shared" ca="1" si="4"/>
        <v/>
      </c>
      <c r="CR13" s="53" t="str">
        <f t="shared" ca="1" si="4"/>
        <v/>
      </c>
      <c r="CS13" s="53" t="str">
        <f t="shared" ca="1" si="4"/>
        <v/>
      </c>
      <c r="CT13" s="53" t="str">
        <f t="shared" ca="1" si="4"/>
        <v/>
      </c>
      <c r="CU13" s="53" t="str">
        <f t="shared" ca="1" si="4"/>
        <v/>
      </c>
      <c r="CV13" s="53" t="str">
        <f t="shared" ca="1" si="4"/>
        <v/>
      </c>
      <c r="CW13" s="53" t="str">
        <f t="shared" ca="1" si="4"/>
        <v/>
      </c>
      <c r="CX13" s="53"/>
      <c r="CY13" s="53"/>
      <c r="CZ13" s="53"/>
      <c r="DA13" s="53"/>
      <c r="DB13" s="53"/>
      <c r="DC13" s="53"/>
    </row>
    <row r="14" spans="1:107" ht="15" thickBot="1" x14ac:dyDescent="0.35">
      <c r="A14" s="55" t="s">
        <v>125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</row>
    <row r="15" spans="1:107" x14ac:dyDescent="0.3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60"/>
      <c r="AG15" s="60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</row>
    <row r="16" spans="1:107" x14ac:dyDescent="0.3">
      <c r="A16" s="58"/>
      <c r="B16" s="58"/>
      <c r="C16" s="61"/>
      <c r="D16" s="61"/>
      <c r="E16" s="61"/>
      <c r="F16" s="61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</row>
    <row r="17" spans="1:107" x14ac:dyDescent="0.3">
      <c r="A17" s="58"/>
      <c r="B17" s="58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</row>
    <row r="18" spans="1:107" x14ac:dyDescent="0.3">
      <c r="A18" s="58"/>
      <c r="B18" s="58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</row>
    <row r="19" spans="1:107" x14ac:dyDescent="0.3">
      <c r="A19" s="6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</row>
    <row r="20" spans="1:107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spans="1:10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7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7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7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7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7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spans="1:107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7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</sheetData>
  <mergeCells count="2">
    <mergeCell ref="A9:A13"/>
    <mergeCell ref="B12:B13"/>
  </mergeCells>
  <conditionalFormatting sqref="A5:A6">
    <cfRule type="cellIs" dxfId="76" priority="24" operator="equal">
      <formula>"H"</formula>
    </cfRule>
    <cfRule type="cellIs" dxfId="75" priority="25" operator="equal">
      <formula>"PH"</formula>
    </cfRule>
    <cfRule type="cellIs" dxfId="74" priority="26" operator="equal">
      <formula>"U"</formula>
    </cfRule>
  </conditionalFormatting>
  <conditionalFormatting sqref="C13:BE13 BG13:DC13">
    <cfRule type="cellIs" dxfId="73" priority="23" stopIfTrue="1" operator="equal">
      <formula>"ê"</formula>
    </cfRule>
  </conditionalFormatting>
  <conditionalFormatting sqref="BF13">
    <cfRule type="cellIs" dxfId="72" priority="22" stopIfTrue="1" operator="equal">
      <formula>"ê"</formula>
    </cfRule>
  </conditionalFormatting>
  <conditionalFormatting sqref="C15:AE15 C16:F16 I16:DC16 AH15:DC15">
    <cfRule type="cellIs" dxfId="71" priority="19" operator="equal">
      <formula>"H"</formula>
    </cfRule>
    <cfRule type="cellIs" dxfId="70" priority="20" operator="equal">
      <formula>"PH"</formula>
    </cfRule>
    <cfRule type="cellIs" dxfId="69" priority="21" operator="equal">
      <formula>"U"</formula>
    </cfRule>
  </conditionalFormatting>
  <conditionalFormatting sqref="BI11">
    <cfRule type="cellIs" dxfId="68" priority="16" operator="equal">
      <formula>"H"</formula>
    </cfRule>
    <cfRule type="cellIs" dxfId="67" priority="17" operator="equal">
      <formula>"PH"</formula>
    </cfRule>
    <cfRule type="cellIs" dxfId="66" priority="18" operator="equal">
      <formula>"U"</formula>
    </cfRule>
  </conditionalFormatting>
  <conditionalFormatting sqref="BJ11">
    <cfRule type="cellIs" dxfId="65" priority="13" operator="equal">
      <formula>"H"</formula>
    </cfRule>
    <cfRule type="cellIs" dxfId="64" priority="14" operator="equal">
      <formula>"PH"</formula>
    </cfRule>
    <cfRule type="cellIs" dxfId="63" priority="15" operator="equal">
      <formula>"U"</formula>
    </cfRule>
  </conditionalFormatting>
  <conditionalFormatting sqref="BK11">
    <cfRule type="cellIs" dxfId="62" priority="10" operator="equal">
      <formula>"H"</formula>
    </cfRule>
    <cfRule type="cellIs" dxfId="61" priority="11" operator="equal">
      <formula>"PH"</formula>
    </cfRule>
    <cfRule type="cellIs" dxfId="60" priority="12" operator="equal">
      <formula>"U"</formula>
    </cfRule>
  </conditionalFormatting>
  <conditionalFormatting sqref="C17:DC19">
    <cfRule type="cellIs" dxfId="59" priority="7" operator="equal">
      <formula>"H"</formula>
    </cfRule>
    <cfRule type="cellIs" dxfId="58" priority="8" operator="equal">
      <formula>"PH"</formula>
    </cfRule>
    <cfRule type="cellIs" dxfId="57" priority="9" operator="equal">
      <formula>"U"</formula>
    </cfRule>
  </conditionalFormatting>
  <conditionalFormatting sqref="G16">
    <cfRule type="cellIs" dxfId="56" priority="4" operator="equal">
      <formula>"H"</formula>
    </cfRule>
    <cfRule type="cellIs" dxfId="55" priority="5" operator="equal">
      <formula>"PH"</formula>
    </cfRule>
    <cfRule type="cellIs" dxfId="54" priority="6" operator="equal">
      <formula>"U"</formula>
    </cfRule>
  </conditionalFormatting>
  <conditionalFormatting sqref="H16">
    <cfRule type="cellIs" dxfId="53" priority="1" operator="equal">
      <formula>"H"</formula>
    </cfRule>
    <cfRule type="cellIs" dxfId="52" priority="2" operator="equal">
      <formula>"PH"</formula>
    </cfRule>
    <cfRule type="cellIs" dxfId="51" priority="3" operator="equal">
      <formula>"U"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Contacts!$A$2:$A$101</xm:f>
          </x14:formula1>
          <xm:sqref>A15:A31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Dashboard</vt:lpstr>
      <vt:lpstr>Milestones</vt:lpstr>
      <vt:lpstr>Contacts</vt:lpstr>
      <vt:lpstr>Actions</vt:lpstr>
      <vt:lpstr>Risks</vt:lpstr>
      <vt:lpstr>Issues</vt:lpstr>
      <vt:lpstr>Decisions</vt:lpstr>
      <vt:lpstr>Gantt Chart</vt:lpstr>
      <vt:lpstr>Holiday Tracker</vt:lpstr>
      <vt:lpstr>Lists</vt:lpstr>
      <vt:lpstr>Calculations</vt:lpstr>
      <vt:lpstr>Integrity360 Contacts</vt:lpstr>
      <vt:lpstr>Actions!Print_Titles</vt:lpstr>
      <vt:lpstr>Contacts!Print_Titles</vt:lpstr>
      <vt:lpstr>Decisions!Print_Titles</vt:lpstr>
      <vt:lpstr>'Gantt Chart'!Print_Titles</vt:lpstr>
      <vt:lpstr>Issues!Print_Titles</vt:lpstr>
      <vt:lpstr>Risks!Print_Titles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Mullen</dc:creator>
  <cp:lastModifiedBy>Rodney Mullen</cp:lastModifiedBy>
  <cp:lastPrinted>2017-09-04T13:45:22Z</cp:lastPrinted>
  <dcterms:created xsi:type="dcterms:W3CDTF">2017-08-15T09:28:01Z</dcterms:created>
  <dcterms:modified xsi:type="dcterms:W3CDTF">2017-10-20T10:09:46Z</dcterms:modified>
</cp:coreProperties>
</file>