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 Freitas\Desktop\Nature_codes\data\"/>
    </mc:Choice>
  </mc:AlternateContent>
  <xr:revisionPtr revIDLastSave="0" documentId="13_ncr:1_{5DC82E9C-A079-4CE2-91AF-B0014E031B04}" xr6:coauthVersionLast="47" xr6:coauthVersionMax="47" xr10:uidLastSave="{00000000-0000-0000-0000-000000000000}"/>
  <bookViews>
    <workbookView xWindow="4380" yWindow="3480" windowWidth="21600" windowHeight="11295" xr2:uid="{84E71E9E-2CC0-4652-B3D9-EC84C1CF935A}"/>
  </bookViews>
  <sheets>
    <sheet name="palette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0" i="1"/>
  <c r="E29" i="1"/>
  <c r="E28" i="1"/>
  <c r="E27" i="1"/>
  <c r="E26" i="1"/>
  <c r="E25" i="1"/>
  <c r="E24" i="1"/>
  <c r="E23" i="1"/>
  <c r="E22" i="1"/>
  <c r="E21" i="1"/>
  <c r="E20" i="1"/>
  <c r="E17" i="1"/>
  <c r="E18" i="1"/>
  <c r="E19" i="1"/>
  <c r="E16" i="1"/>
</calcChain>
</file>

<file path=xl/sharedStrings.xml><?xml version="1.0" encoding="utf-8"?>
<sst xmlns="http://schemas.openxmlformats.org/spreadsheetml/2006/main" count="97" uniqueCount="75">
  <si>
    <t>IUPAC NAME</t>
  </si>
  <si>
    <t>SMILES</t>
  </si>
  <si>
    <t xml:space="preserve">n-decane </t>
  </si>
  <si>
    <t>CCCCCCCCCC</t>
  </si>
  <si>
    <t xml:space="preserve">n-dodecane </t>
  </si>
  <si>
    <t>CCCCCCCCCCCC</t>
  </si>
  <si>
    <t xml:space="preserve">n-tetradecane </t>
  </si>
  <si>
    <t>CCCCCCCCCCCCCC</t>
  </si>
  <si>
    <t xml:space="preserve">n-hexadecane </t>
  </si>
  <si>
    <t>CCCCCCCCCCCCCCCC</t>
  </si>
  <si>
    <t>Molecular Class</t>
  </si>
  <si>
    <t>n-alkane</t>
  </si>
  <si>
    <t>CC(CC(C)(C)C)CC(C)(C)CC(C)(C)C</t>
  </si>
  <si>
    <t>iso-alkane</t>
  </si>
  <si>
    <t>CC(C)CC(C)(C)C</t>
  </si>
  <si>
    <t>CCCCCCCCCC(C)C</t>
  </si>
  <si>
    <t>iso-Octane</t>
  </si>
  <si>
    <t>iso-Dodecane</t>
  </si>
  <si>
    <t>methylcyclohexane</t>
  </si>
  <si>
    <t>CC1CCCCC1</t>
  </si>
  <si>
    <t>trans-decalin</t>
  </si>
  <si>
    <t>C1CC[C@@H]2CCCC[C@H]2C1</t>
  </si>
  <si>
    <t>cycloalkanes</t>
  </si>
  <si>
    <t xml:space="preserve">toluene </t>
  </si>
  <si>
    <t>CC1=CC=CC=C1</t>
  </si>
  <si>
    <t xml:space="preserve">n-butylbenzene </t>
  </si>
  <si>
    <t>CCCCC1=CC=CC=C1</t>
  </si>
  <si>
    <t>1-methylnaphthalene</t>
  </si>
  <si>
    <t>CC1=CC=CC2=CC=CC=C12</t>
  </si>
  <si>
    <t>tetralin</t>
  </si>
  <si>
    <t>C1CCC2=CC=CC=C2C1</t>
  </si>
  <si>
    <t>aromatics</t>
  </si>
  <si>
    <t>Boiling point (°C)</t>
  </si>
  <si>
    <t>Density (g·cm−3)</t>
  </si>
  <si>
    <t>methanol</t>
  </si>
  <si>
    <t>CO </t>
  </si>
  <si>
    <t>ethanol</t>
  </si>
  <si>
    <t>CCO</t>
  </si>
  <si>
    <t>COC</t>
  </si>
  <si>
    <t>COCOC</t>
  </si>
  <si>
    <t>COCOCOC</t>
  </si>
  <si>
    <t>COCOCOCOC</t>
  </si>
  <si>
    <t>COCOCOCOCOC</t>
  </si>
  <si>
    <t>COCOCOCOCOCOC</t>
  </si>
  <si>
    <t>ethers</t>
  </si>
  <si>
    <t>n-butanol</t>
  </si>
  <si>
    <t>CCCCO</t>
  </si>
  <si>
    <t>1-pentanol</t>
  </si>
  <si>
    <t>CCCCCO</t>
  </si>
  <si>
    <t>alcohols</t>
  </si>
  <si>
    <t>FAMEs</t>
  </si>
  <si>
    <t>Molecular Weight (g/mol)</t>
  </si>
  <si>
    <t>Oxygen content [w.t %]</t>
  </si>
  <si>
    <t xml:space="preserve">methyl palmitate </t>
  </si>
  <si>
    <t>methyl stearate</t>
  </si>
  <si>
    <t xml:space="preserve">methyl oleate </t>
  </si>
  <si>
    <t xml:space="preserve">methyl linoleate </t>
  </si>
  <si>
    <t xml:space="preserve">methyl linolenate </t>
  </si>
  <si>
    <t xml:space="preserve">n-octadecane </t>
  </si>
  <si>
    <t>CCCCCCCCCCCCCCCCCC</t>
  </si>
  <si>
    <t>HMN</t>
  </si>
  <si>
    <t>Hydrogen content [w.t %]</t>
  </si>
  <si>
    <t>LHV (MJ·kg−1)</t>
  </si>
  <si>
    <t>DME</t>
  </si>
  <si>
    <t>CCCCCCCCCCCCCCCC(=O)OC</t>
  </si>
  <si>
    <t>CCCCCCCCCCCCCCCCCC(=O)OC</t>
  </si>
  <si>
    <t>CCCCCCCC/C=C\CCCCCCCC(=O)OC</t>
  </si>
  <si>
    <t>CCCCC/C=C\C/C=C\CCCCCCCC(=O)OC</t>
  </si>
  <si>
    <t>CC/C=C\C/C=C\C/C=C\CCCCCCCC(=O)OC</t>
  </si>
  <si>
    <t>OME1</t>
  </si>
  <si>
    <t>OME2</t>
  </si>
  <si>
    <t>OME3</t>
  </si>
  <si>
    <t>OME4</t>
  </si>
  <si>
    <t>OME5</t>
  </si>
  <si>
    <t>Flash point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</si>
</sst>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9">
    <xf numFmtId="0" fontId="0" fillId="0" borderId="0" xfId="0"/>
    <xf numFmtId="0" fontId="4" fillId="4" borderId="3" xfId="3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/>
    </xf>
    <xf numFmtId="0" fontId="1" fillId="7" borderId="3" xfId="6" applyBorder="1" applyAlignment="1">
      <alignment horizontal="center"/>
    </xf>
    <xf numFmtId="0" fontId="1" fillId="10" borderId="3" xfId="9" applyBorder="1" applyAlignment="1">
      <alignment horizontal="center"/>
    </xf>
    <xf numFmtId="0" fontId="5" fillId="2" borderId="3" xfId="1" applyFont="1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3" xfId="6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1" fillId="9" borderId="3" xfId="8" applyBorder="1" applyAlignment="1">
      <alignment horizontal="center"/>
    </xf>
    <xf numFmtId="0" fontId="1" fillId="9" borderId="3" xfId="8" applyBorder="1" applyAlignment="1">
      <alignment horizontal="center" vertical="center"/>
    </xf>
    <xf numFmtId="0" fontId="1" fillId="11" borderId="3" xfId="10" applyBorder="1" applyAlignment="1">
      <alignment horizontal="center"/>
    </xf>
    <xf numFmtId="0" fontId="1" fillId="12" borderId="3" xfId="11" applyBorder="1" applyAlignment="1">
      <alignment horizontal="center"/>
    </xf>
    <xf numFmtId="0" fontId="1" fillId="11" borderId="3" xfId="10" applyBorder="1" applyAlignment="1">
      <alignment horizontal="center" vertical="center"/>
    </xf>
    <xf numFmtId="0" fontId="1" fillId="12" borderId="3" xfId="11" applyBorder="1" applyAlignment="1">
      <alignment horizontal="center" vertical="center"/>
    </xf>
    <xf numFmtId="0" fontId="1" fillId="12" borderId="3" xfId="1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</cellXfs>
  <cellStyles count="12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9" builtinId="46"/>
    <cellStyle name="20% - Accent6" xfId="10" builtinId="50"/>
    <cellStyle name="40% - Accent4" xfId="8" builtinId="43"/>
    <cellStyle name="40% - Accent6" xfId="11" builtinId="51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171449</xdr:rowOff>
    </xdr:from>
    <xdr:to>
      <xdr:col>13</xdr:col>
      <xdr:colOff>142875</xdr:colOff>
      <xdr:row>31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1F8F09-1539-4D3A-8DF9-2C302B13FFCE}"/>
            </a:ext>
          </a:extLst>
        </xdr:cNvPr>
        <xdr:cNvSpPr txBox="1"/>
      </xdr:nvSpPr>
      <xdr:spPr>
        <a:xfrm>
          <a:off x="447675" y="171449"/>
          <a:ext cx="7620000" cy="5915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References</a:t>
          </a:r>
          <a:endParaRPr lang="en-GB" sz="1400" b="1">
            <a:effectLst/>
          </a:endParaRPr>
        </a:p>
        <a:p>
          <a:r>
            <a:rPr lang="en-GB" sz="1100"/>
            <a:t>[1] Qian, Y., Yu, L., Li, Z., Zhang, Y., Xu, L., Zhou, Q., Han, D., Lu, X.: A new methodology for diesel surrogate fuel formulation: Bridging fuel fundamen-tal properties and real engine combustion characteristics. Energy 148, 424–447(2018) https://doi.org/10.1016/j.energy.2018.01.18120</a:t>
          </a:r>
        </a:p>
        <a:p>
          <a:endParaRPr lang="en-GB" sz="1100"/>
        </a:p>
        <a:p>
          <a:r>
            <a:rPr lang="en-GB" sz="1100"/>
            <a:t>[2] Babu, V., Murthy, K.M., Rao, G.A.P.: Butanol and pentanol: The promising biofuels for ci engines – a review. Renewable and Sustainable Energy Reviews 78,1068–1088 (2017) https://doi.org/10.1016/j.rser.2017.05.038[40] </a:t>
          </a:r>
        </a:p>
        <a:p>
          <a:endParaRPr lang="en-GB" sz="1100"/>
        </a:p>
        <a:p>
          <a:r>
            <a:rPr lang="en-GB" sz="1100"/>
            <a:t>[3] C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elebi, Y., Aydın, H.: An overview on the light alcohol fuels in diesel engines.Fuel 236, 890–911 (2019) https://doi.org/10.1016/j.fuel.2018.08.13820</a:t>
          </a:r>
          <a:endParaRPr lang="en-GB" sz="1100"/>
        </a:p>
        <a:p>
          <a:endParaRPr lang="en-GB" sz="1100"/>
        </a:p>
        <a:p>
          <a:r>
            <a:rPr lang="en-GB" sz="1100"/>
            <a:t>[4]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Styring P, Dowson GRM and Tozer IO (2021) Synthetic Fuels Based on Dimethyl Ether as a Future Non-Fossil Fuel for Road Transport From Sustainable Feedstocks.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Front. Energy Res.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9:663331. doi: 10.3389/fenrg.2021.663331</a:t>
          </a:r>
          <a:endParaRPr lang="en-GB" sz="1100"/>
        </a:p>
        <a:p>
          <a:endParaRPr lang="en-GB" sz="1100"/>
        </a:p>
        <a:p>
          <a:r>
            <a:rPr lang="en-GB" sz="1100"/>
            <a:t>[5] Ramirez-Verduzco, L.F., Rodr´ıguez-Rodr´ıguez, J.E., Rayo Jaramillo-Jacob, A.:Predicting cetane number, kinematic viscosity, density and higher heating valueof biodiesel from its fatty acid methyl ester composition. Fuel 91(1), 102–111(2012) https://doi.org/10.1016/j.fuel.2011.06.070</a:t>
          </a:r>
        </a:p>
        <a:p>
          <a:endParaRPr lang="en-GB" sz="1100"/>
        </a:p>
        <a:p>
          <a:r>
            <a:rPr lang="en-GB" sz="1100"/>
            <a:t>[6] Bukkarapu, K.R., Krishnasamy, A.: A critical review on available models topredict engine fuel properties of biodiesel. Renewable and Sustainable EnergyReviews 155, 111925 (2022) https://doi.org/10.1016/j.rser.2021.11192520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[7]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Zettervall, N., &amp; Nilsson, E. J. K. (2022). Semi-global Chemical Kinetic Mechanism for FAME Combustion Modeling.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Combustion Science and Technology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196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(7), 997–1014. https://doi.org/10.1080/00102202.2022.2108321</a:t>
          </a:r>
          <a:endParaRPr lang="en-GB">
            <a:effectLst/>
          </a:endParaRPr>
        </a:p>
        <a:p>
          <a:endParaRPr lang="en-GB" sz="1100"/>
        </a:p>
        <a:p>
          <a:r>
            <a:rPr lang="en-GB" sz="1100"/>
            <a:t>[8]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Rafael Macedo Dias, Rafael Thomaz Aquino, Maria Alvina Krähenbühl, and Mariana Conceição Costa.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Chemical &amp; Engineering Data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(8), 3465-3472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DOI: 10.1021/acs.jced.9b00267</a:t>
          </a:r>
          <a:endParaRPr lang="en-GB" sz="1100"/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lower heating values of FAMEs compounds are estimated using Cantera software with the chemical mechanism developed in [7].  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C1D2-EF79-4D3D-87CB-3BE287B4AFBD}">
  <dimension ref="A1:J30"/>
  <sheetViews>
    <sheetView tabSelected="1" zoomScale="90" zoomScaleNormal="90" workbookViewId="0">
      <selection activeCell="G31" sqref="G31"/>
    </sheetView>
  </sheetViews>
  <sheetFormatPr defaultRowHeight="15" x14ac:dyDescent="0.25"/>
  <cols>
    <col min="1" max="1" width="36.7109375" customWidth="1"/>
    <col min="2" max="2" width="45.85546875" customWidth="1"/>
    <col min="3" max="3" width="25.28515625" customWidth="1"/>
    <col min="4" max="4" width="26.5703125" customWidth="1"/>
    <col min="5" max="5" width="32" customWidth="1"/>
    <col min="6" max="7" width="25.5703125" customWidth="1"/>
    <col min="8" max="8" width="26.7109375" customWidth="1"/>
    <col min="9" max="9" width="18" customWidth="1"/>
    <col min="10" max="10" width="16.7109375" customWidth="1"/>
  </cols>
  <sheetData>
    <row r="1" spans="1:10" x14ac:dyDescent="0.25">
      <c r="A1" s="1" t="s">
        <v>0</v>
      </c>
      <c r="B1" s="6" t="s">
        <v>1</v>
      </c>
      <c r="C1" s="7" t="s">
        <v>51</v>
      </c>
      <c r="D1" s="7" t="s">
        <v>33</v>
      </c>
      <c r="E1" s="7" t="s">
        <v>52</v>
      </c>
      <c r="F1" s="7" t="s">
        <v>61</v>
      </c>
      <c r="G1" s="7" t="s">
        <v>74</v>
      </c>
      <c r="H1" s="7" t="s">
        <v>32</v>
      </c>
      <c r="I1" s="7" t="s">
        <v>62</v>
      </c>
      <c r="J1" s="8" t="s">
        <v>10</v>
      </c>
    </row>
    <row r="2" spans="1:10" x14ac:dyDescent="0.25">
      <c r="A2" s="2" t="s">
        <v>2</v>
      </c>
      <c r="B2" s="9" t="s">
        <v>3</v>
      </c>
      <c r="C2" s="18">
        <v>142.29</v>
      </c>
      <c r="D2" s="18">
        <v>0.73199999999999998</v>
      </c>
      <c r="E2" s="18">
        <v>0</v>
      </c>
      <c r="F2" s="18">
        <f>(2*10+2)*1.008/C2</f>
        <v>0.15585072738772932</v>
      </c>
      <c r="G2" s="18">
        <v>46.1</v>
      </c>
      <c r="H2" s="18">
        <v>174</v>
      </c>
      <c r="I2" s="18">
        <v>44.235999999999997</v>
      </c>
      <c r="J2" s="3" t="s">
        <v>11</v>
      </c>
    </row>
    <row r="3" spans="1:10" x14ac:dyDescent="0.25">
      <c r="A3" s="2" t="s">
        <v>4</v>
      </c>
      <c r="B3" s="9" t="s">
        <v>5</v>
      </c>
      <c r="C3" s="18">
        <v>170.34</v>
      </c>
      <c r="D3" s="18">
        <v>0.748</v>
      </c>
      <c r="E3" s="18">
        <v>0</v>
      </c>
      <c r="F3" s="17">
        <f>26*1.008/C3</f>
        <v>0.15385699189855581</v>
      </c>
      <c r="G3" s="17">
        <v>73.900000000000006</v>
      </c>
      <c r="H3" s="18">
        <v>216</v>
      </c>
      <c r="I3" s="18">
        <v>43.948999999999998</v>
      </c>
      <c r="J3" s="3" t="s">
        <v>11</v>
      </c>
    </row>
    <row r="4" spans="1:10" x14ac:dyDescent="0.25">
      <c r="A4" s="2" t="s">
        <v>6</v>
      </c>
      <c r="B4" s="9" t="s">
        <v>7</v>
      </c>
      <c r="C4" s="18">
        <v>198.39</v>
      </c>
      <c r="D4" s="18">
        <v>0.76100000000000001</v>
      </c>
      <c r="E4" s="18">
        <v>0</v>
      </c>
      <c r="F4" s="18">
        <f>30*1.008/C4</f>
        <v>0.15242703765310753</v>
      </c>
      <c r="G4" s="18">
        <v>100</v>
      </c>
      <c r="H4" s="18">
        <v>253</v>
      </c>
      <c r="I4" s="18">
        <v>44.02</v>
      </c>
      <c r="J4" s="3" t="s">
        <v>11</v>
      </c>
    </row>
    <row r="5" spans="1:10" x14ac:dyDescent="0.25">
      <c r="A5" s="2" t="s">
        <v>8</v>
      </c>
      <c r="B5" s="9" t="s">
        <v>9</v>
      </c>
      <c r="C5" s="18">
        <v>226.45</v>
      </c>
      <c r="D5" s="18">
        <v>0.77300000000000002</v>
      </c>
      <c r="E5" s="18">
        <v>0</v>
      </c>
      <c r="F5" s="18">
        <f>34*1.008/C5</f>
        <v>0.15134466769706337</v>
      </c>
      <c r="G5" s="18">
        <v>135</v>
      </c>
      <c r="H5" s="18">
        <v>287</v>
      </c>
      <c r="I5" s="18">
        <v>43.951999999999998</v>
      </c>
      <c r="J5" s="3" t="s">
        <v>11</v>
      </c>
    </row>
    <row r="6" spans="1:10" x14ac:dyDescent="0.25">
      <c r="A6" s="2" t="s">
        <v>58</v>
      </c>
      <c r="B6" s="9" t="s">
        <v>59</v>
      </c>
      <c r="C6" s="18">
        <v>254.5</v>
      </c>
      <c r="D6" s="18">
        <v>0.77680000000000005</v>
      </c>
      <c r="E6" s="18">
        <v>0</v>
      </c>
      <c r="F6" s="18">
        <f>38*1.008/C6</f>
        <v>0.15050687622789785</v>
      </c>
      <c r="G6" s="18">
        <v>100</v>
      </c>
      <c r="H6" s="18">
        <v>316</v>
      </c>
      <c r="I6" s="27">
        <v>42.6</v>
      </c>
      <c r="J6" s="3" t="s">
        <v>11</v>
      </c>
    </row>
    <row r="7" spans="1:10" x14ac:dyDescent="0.25">
      <c r="A7" s="10" t="s">
        <v>16</v>
      </c>
      <c r="B7" s="9" t="s">
        <v>14</v>
      </c>
      <c r="C7" s="18">
        <v>114.23</v>
      </c>
      <c r="D7" s="18">
        <v>0.69499999999999995</v>
      </c>
      <c r="E7" s="18">
        <v>0</v>
      </c>
      <c r="F7" s="18">
        <f>18*1.008/C7</f>
        <v>0.15883743324870872</v>
      </c>
      <c r="G7" s="18">
        <v>-12</v>
      </c>
      <c r="H7" s="18">
        <v>99</v>
      </c>
      <c r="I7" s="18">
        <v>44.341999999999999</v>
      </c>
      <c r="J7" s="10" t="s">
        <v>13</v>
      </c>
    </row>
    <row r="8" spans="1:10" x14ac:dyDescent="0.25">
      <c r="A8" s="10" t="s">
        <v>17</v>
      </c>
      <c r="B8" s="11" t="s">
        <v>15</v>
      </c>
      <c r="C8" s="18">
        <v>170.34</v>
      </c>
      <c r="D8" s="18">
        <v>0.75</v>
      </c>
      <c r="E8" s="18">
        <v>0</v>
      </c>
      <c r="F8" s="17">
        <f>26*1.008/C8</f>
        <v>0.15385699189855581</v>
      </c>
      <c r="G8" s="17">
        <v>61</v>
      </c>
      <c r="H8" s="18">
        <v>170</v>
      </c>
      <c r="I8" s="18">
        <v>46.1</v>
      </c>
      <c r="J8" s="10" t="s">
        <v>13</v>
      </c>
    </row>
    <row r="9" spans="1:10" x14ac:dyDescent="0.25">
      <c r="A9" s="10" t="s">
        <v>60</v>
      </c>
      <c r="B9" s="12" t="s">
        <v>12</v>
      </c>
      <c r="C9" s="18">
        <v>226.45</v>
      </c>
      <c r="D9" s="18">
        <v>0.79300000000000004</v>
      </c>
      <c r="E9" s="18">
        <v>0</v>
      </c>
      <c r="F9" s="17">
        <f>34*1.008/C9</f>
        <v>0.15134466769706337</v>
      </c>
      <c r="G9" s="17">
        <v>95</v>
      </c>
      <c r="H9" s="18">
        <v>240</v>
      </c>
      <c r="I9" s="18">
        <v>43.4</v>
      </c>
      <c r="J9" s="10" t="s">
        <v>13</v>
      </c>
    </row>
    <row r="10" spans="1:10" x14ac:dyDescent="0.25">
      <c r="A10" s="13" t="s">
        <v>18</v>
      </c>
      <c r="B10" s="9" t="s">
        <v>19</v>
      </c>
      <c r="C10" s="18">
        <v>98.19</v>
      </c>
      <c r="D10" s="18">
        <v>0.77</v>
      </c>
      <c r="E10" s="18">
        <v>0</v>
      </c>
      <c r="F10" s="17">
        <f>14*1.008/C10</f>
        <v>0.14372135655362053</v>
      </c>
      <c r="G10" s="17">
        <v>-3.8889</v>
      </c>
      <c r="H10" s="18">
        <v>101</v>
      </c>
      <c r="I10" s="18">
        <v>43.356000000000002</v>
      </c>
      <c r="J10" s="4" t="s">
        <v>22</v>
      </c>
    </row>
    <row r="11" spans="1:10" x14ac:dyDescent="0.25">
      <c r="A11" s="13" t="s">
        <v>20</v>
      </c>
      <c r="B11" s="14" t="s">
        <v>21</v>
      </c>
      <c r="C11" s="18">
        <v>138.25</v>
      </c>
      <c r="D11" s="18">
        <v>0.89600000000000002</v>
      </c>
      <c r="E11" s="18">
        <v>0</v>
      </c>
      <c r="F11" s="17">
        <f>18*1.008/C11</f>
        <v>0.13124050632911391</v>
      </c>
      <c r="G11" s="17">
        <v>56.666699999999999</v>
      </c>
      <c r="H11" s="18">
        <v>197</v>
      </c>
      <c r="I11" s="18">
        <v>42.618000000000002</v>
      </c>
      <c r="J11" s="4" t="s">
        <v>22</v>
      </c>
    </row>
    <row r="12" spans="1:10" x14ac:dyDescent="0.25">
      <c r="A12" s="15" t="s">
        <v>23</v>
      </c>
      <c r="B12" s="9" t="s">
        <v>24</v>
      </c>
      <c r="C12" s="18">
        <v>92.14</v>
      </c>
      <c r="D12" s="18">
        <v>0.87</v>
      </c>
      <c r="E12" s="18">
        <v>0</v>
      </c>
      <c r="F12" s="17">
        <f>8*1.008/C12</f>
        <v>8.7518992836987192E-2</v>
      </c>
      <c r="G12" s="17">
        <v>4.444</v>
      </c>
      <c r="H12" s="18">
        <v>111</v>
      </c>
      <c r="I12" s="18">
        <v>40.523000000000003</v>
      </c>
      <c r="J12" s="5" t="s">
        <v>31</v>
      </c>
    </row>
    <row r="13" spans="1:10" x14ac:dyDescent="0.25">
      <c r="A13" s="15" t="s">
        <v>25</v>
      </c>
      <c r="B13" s="9" t="s">
        <v>26</v>
      </c>
      <c r="C13" s="18">
        <v>134.22</v>
      </c>
      <c r="D13" s="18">
        <v>0.86</v>
      </c>
      <c r="E13" s="18">
        <v>0</v>
      </c>
      <c r="F13" s="17">
        <f>14*1.008/C13</f>
        <v>0.10514081358962897</v>
      </c>
      <c r="G13" s="17">
        <v>71.111099999999993</v>
      </c>
      <c r="H13" s="18">
        <v>183.1</v>
      </c>
      <c r="I13" s="18">
        <v>41.457000000000001</v>
      </c>
      <c r="J13" s="5" t="s">
        <v>31</v>
      </c>
    </row>
    <row r="14" spans="1:10" x14ac:dyDescent="0.25">
      <c r="A14" s="15" t="s">
        <v>27</v>
      </c>
      <c r="B14" s="16" t="s">
        <v>28</v>
      </c>
      <c r="C14" s="18">
        <v>142.19999999999999</v>
      </c>
      <c r="D14" s="18">
        <v>1.02</v>
      </c>
      <c r="E14" s="18">
        <v>0</v>
      </c>
      <c r="F14" s="17">
        <f>10*1.008/C14</f>
        <v>7.0886075949367092E-2</v>
      </c>
      <c r="G14" s="17">
        <v>82.221999999999994</v>
      </c>
      <c r="H14" s="18">
        <v>240</v>
      </c>
      <c r="I14" s="18">
        <v>39.259</v>
      </c>
      <c r="J14" s="5" t="s">
        <v>31</v>
      </c>
    </row>
    <row r="15" spans="1:10" x14ac:dyDescent="0.25">
      <c r="A15" s="15" t="s">
        <v>29</v>
      </c>
      <c r="B15" s="16" t="s">
        <v>30</v>
      </c>
      <c r="C15" s="18">
        <v>132.21</v>
      </c>
      <c r="D15" s="18">
        <v>0.97</v>
      </c>
      <c r="E15" s="18">
        <v>0</v>
      </c>
      <c r="F15" s="17">
        <f>12*1.008/C15</f>
        <v>9.1490810074880871E-2</v>
      </c>
      <c r="G15" s="17">
        <v>82</v>
      </c>
      <c r="H15" s="18">
        <v>207.2</v>
      </c>
      <c r="I15" s="18">
        <v>40.524000000000001</v>
      </c>
      <c r="J15" s="5" t="s">
        <v>31</v>
      </c>
    </row>
    <row r="16" spans="1:10" x14ac:dyDescent="0.25">
      <c r="A16" s="23" t="s">
        <v>34</v>
      </c>
      <c r="B16" s="16" t="s">
        <v>35</v>
      </c>
      <c r="C16" s="18">
        <v>32.042000000000002</v>
      </c>
      <c r="D16" s="18">
        <v>0.7913</v>
      </c>
      <c r="E16" s="18">
        <f>(15.999/C16)*100</f>
        <v>49.931340116097623</v>
      </c>
      <c r="F16" s="18">
        <f>4*1.008/C16</f>
        <v>0.12583484177017665</v>
      </c>
      <c r="G16" s="18">
        <v>11</v>
      </c>
      <c r="H16" s="18">
        <v>64.5</v>
      </c>
      <c r="I16" s="18">
        <v>19.600000000000001</v>
      </c>
      <c r="J16" s="21" t="s">
        <v>49</v>
      </c>
    </row>
    <row r="17" spans="1:10" x14ac:dyDescent="0.25">
      <c r="A17" s="23" t="s">
        <v>36</v>
      </c>
      <c r="B17" s="16" t="s">
        <v>37</v>
      </c>
      <c r="C17" s="18">
        <v>46.07</v>
      </c>
      <c r="D17" s="18">
        <v>0.78800000000000003</v>
      </c>
      <c r="E17" s="18">
        <f t="shared" ref="E17:E19" si="0">(15.999/C17)*100</f>
        <v>34.727588452355114</v>
      </c>
      <c r="F17" s="18">
        <f>6*1.008/C17</f>
        <v>0.1312784892554808</v>
      </c>
      <c r="G17" s="18">
        <v>13</v>
      </c>
      <c r="H17" s="18">
        <v>78.400000000000006</v>
      </c>
      <c r="I17" s="18">
        <v>26.79</v>
      </c>
      <c r="J17" s="21" t="s">
        <v>49</v>
      </c>
    </row>
    <row r="18" spans="1:10" x14ac:dyDescent="0.25">
      <c r="A18" s="23" t="s">
        <v>45</v>
      </c>
      <c r="B18" s="16" t="s">
        <v>46</v>
      </c>
      <c r="C18" s="18">
        <v>74.12</v>
      </c>
      <c r="D18" s="18">
        <v>0.81</v>
      </c>
      <c r="E18" s="18">
        <f t="shared" si="0"/>
        <v>21.585267134376686</v>
      </c>
      <c r="F18" s="18">
        <f>10*1.008/C18</f>
        <v>0.13599568267674042</v>
      </c>
      <c r="G18" s="18">
        <v>30</v>
      </c>
      <c r="H18" s="18">
        <v>117.7</v>
      </c>
      <c r="I18" s="18">
        <v>34.4</v>
      </c>
      <c r="J18" s="21" t="s">
        <v>49</v>
      </c>
    </row>
    <row r="19" spans="1:10" x14ac:dyDescent="0.25">
      <c r="A19" s="23" t="s">
        <v>47</v>
      </c>
      <c r="B19" s="16" t="s">
        <v>48</v>
      </c>
      <c r="C19" s="18">
        <v>88.15</v>
      </c>
      <c r="D19" s="18">
        <v>0.81399999999999995</v>
      </c>
      <c r="E19" s="18">
        <f t="shared" si="0"/>
        <v>18.149744753261484</v>
      </c>
      <c r="F19" s="18">
        <f>12*1.008/C19</f>
        <v>0.13722064662507089</v>
      </c>
      <c r="G19" s="18">
        <v>49.1</v>
      </c>
      <c r="H19" s="18">
        <v>137.85</v>
      </c>
      <c r="I19" s="18">
        <v>34.65</v>
      </c>
      <c r="J19" s="21" t="s">
        <v>49</v>
      </c>
    </row>
    <row r="20" spans="1:10" x14ac:dyDescent="0.25">
      <c r="A20" s="20" t="s">
        <v>63</v>
      </c>
      <c r="B20" s="9" t="s">
        <v>38</v>
      </c>
      <c r="C20" s="18">
        <v>46.07</v>
      </c>
      <c r="D20" s="9">
        <v>0.66700000000000004</v>
      </c>
      <c r="E20" s="18">
        <f>(1*15.999)*100/C20</f>
        <v>34.727588452355114</v>
      </c>
      <c r="F20" s="18">
        <f>6*1.008/C20</f>
        <v>0.1312784892554808</v>
      </c>
      <c r="G20" s="18">
        <v>-41.1</v>
      </c>
      <c r="H20" s="17">
        <v>-25.05</v>
      </c>
      <c r="I20" s="17">
        <v>27.6</v>
      </c>
      <c r="J20" s="19" t="s">
        <v>44</v>
      </c>
    </row>
    <row r="21" spans="1:10" x14ac:dyDescent="0.25">
      <c r="A21" s="20" t="s">
        <v>69</v>
      </c>
      <c r="B21" s="9" t="s">
        <v>39</v>
      </c>
      <c r="C21" s="18">
        <v>76.09</v>
      </c>
      <c r="D21" s="9">
        <v>0.86</v>
      </c>
      <c r="E21" s="18">
        <f>2*15.999*100/C21</f>
        <v>42.052832172427387</v>
      </c>
      <c r="F21" s="18">
        <f>8*1.008/C21</f>
        <v>0.10597976080956761</v>
      </c>
      <c r="G21" s="18">
        <v>-32</v>
      </c>
      <c r="H21" s="17">
        <v>42</v>
      </c>
      <c r="I21" s="17">
        <v>23.3</v>
      </c>
      <c r="J21" s="19" t="s">
        <v>44</v>
      </c>
    </row>
    <row r="22" spans="1:10" x14ac:dyDescent="0.25">
      <c r="A22" s="20" t="s">
        <v>70</v>
      </c>
      <c r="B22" s="9" t="s">
        <v>40</v>
      </c>
      <c r="C22" s="17">
        <v>106.12</v>
      </c>
      <c r="D22" s="9">
        <v>0.98</v>
      </c>
      <c r="E22" s="18">
        <f>3*15.999*100/C22</f>
        <v>45.228986053524309</v>
      </c>
      <c r="F22" s="18">
        <f>10*1.008/C22</f>
        <v>9.498680738786279E-2</v>
      </c>
      <c r="G22" s="18">
        <v>12</v>
      </c>
      <c r="H22" s="17">
        <v>105</v>
      </c>
      <c r="I22" s="17">
        <v>21</v>
      </c>
      <c r="J22" s="19" t="s">
        <v>44</v>
      </c>
    </row>
    <row r="23" spans="1:10" x14ac:dyDescent="0.25">
      <c r="A23" s="20" t="s">
        <v>71</v>
      </c>
      <c r="B23" s="9" t="s">
        <v>41</v>
      </c>
      <c r="C23" s="17">
        <v>136.15</v>
      </c>
      <c r="D23" s="9">
        <v>1.03</v>
      </c>
      <c r="E23" s="18">
        <f>4*15.999*100/C23</f>
        <v>47.004039662137352</v>
      </c>
      <c r="F23" s="18">
        <f>12*1.008/C23</f>
        <v>8.8843187660668371E-2</v>
      </c>
      <c r="G23" s="18">
        <v>51</v>
      </c>
      <c r="H23" s="17">
        <v>156</v>
      </c>
      <c r="I23" s="17">
        <v>16.600000000000001</v>
      </c>
      <c r="J23" s="19" t="s">
        <v>44</v>
      </c>
    </row>
    <row r="24" spans="1:10" x14ac:dyDescent="0.25">
      <c r="A24" s="20" t="s">
        <v>72</v>
      </c>
      <c r="B24" s="9" t="s">
        <v>42</v>
      </c>
      <c r="C24" s="17">
        <v>166.17</v>
      </c>
      <c r="D24" s="9">
        <v>1.07</v>
      </c>
      <c r="E24" s="18">
        <f>5*15.999*100/C24</f>
        <v>48.14045856652826</v>
      </c>
      <c r="F24" s="18">
        <f>14*1.008/C24</f>
        <v>8.4925076728651391E-2</v>
      </c>
      <c r="G24" s="18">
        <v>84</v>
      </c>
      <c r="H24" s="17">
        <v>202</v>
      </c>
      <c r="I24" s="17">
        <v>19</v>
      </c>
      <c r="J24" s="19" t="s">
        <v>44</v>
      </c>
    </row>
    <row r="25" spans="1:10" x14ac:dyDescent="0.25">
      <c r="A25" s="20" t="s">
        <v>73</v>
      </c>
      <c r="B25" s="9" t="s">
        <v>43</v>
      </c>
      <c r="C25" s="17">
        <v>196.2</v>
      </c>
      <c r="D25" s="9">
        <v>1.1100000000000001</v>
      </c>
      <c r="E25" s="18">
        <f>6*15.999*100/C25</f>
        <v>48.926605504587158</v>
      </c>
      <c r="F25" s="18">
        <f>16*1.008/C25</f>
        <v>8.2201834862385331E-2</v>
      </c>
      <c r="G25" s="18">
        <v>112</v>
      </c>
      <c r="H25" s="17">
        <v>242</v>
      </c>
      <c r="I25" s="17">
        <v>18.5</v>
      </c>
      <c r="J25" s="19" t="s">
        <v>44</v>
      </c>
    </row>
    <row r="26" spans="1:10" x14ac:dyDescent="0.25">
      <c r="A26" s="24" t="s">
        <v>53</v>
      </c>
      <c r="B26" s="12" t="s">
        <v>64</v>
      </c>
      <c r="C26" s="18">
        <v>270.45</v>
      </c>
      <c r="D26" s="17">
        <v>0.86439999999999995</v>
      </c>
      <c r="E26" s="17">
        <f>2*15.999*100/C26</f>
        <v>11.831392124237384</v>
      </c>
      <c r="F26" s="18">
        <f>34*1.008/C26</f>
        <v>0.12672212978369385</v>
      </c>
      <c r="G26" s="18">
        <v>165.45</v>
      </c>
      <c r="H26" s="18">
        <v>185</v>
      </c>
      <c r="I26" s="17">
        <v>37.335000000000001</v>
      </c>
      <c r="J26" s="22" t="s">
        <v>50</v>
      </c>
    </row>
    <row r="27" spans="1:10" x14ac:dyDescent="0.25">
      <c r="A27" s="25" t="s">
        <v>54</v>
      </c>
      <c r="B27" s="12" t="s">
        <v>65</v>
      </c>
      <c r="C27" s="18">
        <v>298.5</v>
      </c>
      <c r="D27" s="26">
        <v>0.86270000000000002</v>
      </c>
      <c r="E27" s="17">
        <f>2*15.999*100/C27</f>
        <v>10.719597989949749</v>
      </c>
      <c r="F27" s="18">
        <f>38*1.008/C27</f>
        <v>0.12832160804020101</v>
      </c>
      <c r="G27" s="18">
        <v>182.35</v>
      </c>
      <c r="H27" s="17">
        <v>182</v>
      </c>
      <c r="I27" s="17">
        <v>37.944000000000003</v>
      </c>
      <c r="J27" s="22" t="s">
        <v>50</v>
      </c>
    </row>
    <row r="28" spans="1:10" x14ac:dyDescent="0.25">
      <c r="A28" s="24" t="s">
        <v>55</v>
      </c>
      <c r="B28" s="12" t="s">
        <v>66</v>
      </c>
      <c r="C28" s="18">
        <v>296.5</v>
      </c>
      <c r="D28" s="18">
        <v>0.87460000000000004</v>
      </c>
      <c r="E28" s="17">
        <f>2*15.999*100/C28</f>
        <v>10.791905564924114</v>
      </c>
      <c r="F28" s="18">
        <f>36*1.008/C28</f>
        <v>0.12238785834738616</v>
      </c>
      <c r="G28" s="18">
        <v>170.95</v>
      </c>
      <c r="H28" s="18">
        <v>218.5</v>
      </c>
      <c r="I28" s="18">
        <v>37.79</v>
      </c>
      <c r="J28" s="22" t="s">
        <v>50</v>
      </c>
    </row>
    <row r="29" spans="1:10" x14ac:dyDescent="0.25">
      <c r="A29" s="24" t="s">
        <v>56</v>
      </c>
      <c r="B29" s="12" t="s">
        <v>67</v>
      </c>
      <c r="C29" s="18">
        <v>294.47000000000003</v>
      </c>
      <c r="D29" s="17">
        <v>0.88649999999999995</v>
      </c>
      <c r="E29" s="17">
        <f>2*15.999*100/C29</f>
        <v>10.866302170000338</v>
      </c>
      <c r="F29" s="18">
        <f>34*1.008/C29</f>
        <v>0.11638537032634902</v>
      </c>
      <c r="G29" s="28">
        <v>155.85</v>
      </c>
      <c r="H29" s="18">
        <v>192</v>
      </c>
      <c r="I29" s="18">
        <v>37.621000000000002</v>
      </c>
      <c r="J29" s="22" t="s">
        <v>50</v>
      </c>
    </row>
    <row r="30" spans="1:10" x14ac:dyDescent="0.25">
      <c r="A30" s="24" t="s">
        <v>57</v>
      </c>
      <c r="B30" s="12" t="s">
        <v>68</v>
      </c>
      <c r="C30" s="18">
        <v>292.45999999999998</v>
      </c>
      <c r="D30" s="17">
        <v>0.89849999999999997</v>
      </c>
      <c r="E30" s="17">
        <f>2*15.999*100/C30</f>
        <v>10.940983382342885</v>
      </c>
      <c r="F30" s="18">
        <f>32*1.008/C30</f>
        <v>0.11029200574437531</v>
      </c>
      <c r="G30" s="18">
        <v>113</v>
      </c>
      <c r="H30" s="18">
        <v>182</v>
      </c>
      <c r="I30" s="18">
        <v>37.450000000000003</v>
      </c>
      <c r="J30" s="22" t="s">
        <v>50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B012-56AF-47AE-9317-52C31965D601}">
  <dimension ref="A1"/>
  <sheetViews>
    <sheetView topLeftCell="A1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palette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Da Silva Machado De Freitas</dc:creator>
  <cp:lastModifiedBy>Rodolfo Da Silva Machado De Freitas</cp:lastModifiedBy>
  <dcterms:created xsi:type="dcterms:W3CDTF">2024-08-07T14:45:03Z</dcterms:created>
  <dcterms:modified xsi:type="dcterms:W3CDTF">2024-10-01T14:38:33Z</dcterms:modified>
</cp:coreProperties>
</file>