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dpalacios/Downloads/"/>
    </mc:Choice>
  </mc:AlternateContent>
  <xr:revisionPtr revIDLastSave="0" documentId="13_ncr:1_{407345C2-C77F-F24B-A28A-A43C32324720}" xr6:coauthVersionLast="47" xr6:coauthVersionMax="47" xr10:uidLastSave="{00000000-0000-0000-0000-000000000000}"/>
  <bookViews>
    <workbookView xWindow="20" yWindow="780" windowWidth="31820" windowHeight="18280" activeTab="1" xr2:uid="{38DF4633-EDF0-4084-B61B-D58D414B1F84}"/>
  </bookViews>
  <sheets>
    <sheet name="FC CL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35" i="2"/>
  <c r="B40" i="2"/>
  <c r="B34" i="2"/>
  <c r="B33" i="2"/>
  <c r="B31" i="2"/>
  <c r="B28" i="2"/>
  <c r="B29" i="2"/>
  <c r="B30" i="2"/>
  <c r="V17" i="2"/>
  <c r="V21" i="2"/>
  <c r="U12" i="2"/>
  <c r="V12" i="2" s="1"/>
  <c r="U13" i="2"/>
  <c r="V13" i="2" s="1"/>
  <c r="U11" i="2"/>
  <c r="V11" i="2" s="1"/>
  <c r="U6" i="2"/>
  <c r="V6" i="2" s="1"/>
  <c r="U7" i="2"/>
  <c r="V7" i="2" s="1"/>
  <c r="U5" i="2"/>
  <c r="V5" i="2" s="1"/>
  <c r="B29" i="1"/>
  <c r="M21" i="1"/>
  <c r="L21" i="1"/>
  <c r="I21" i="1"/>
  <c r="H21" i="1"/>
  <c r="S20" i="1"/>
  <c r="S21" i="1" s="1"/>
  <c r="R20" i="1"/>
  <c r="R21" i="1" s="1"/>
  <c r="Q20" i="1"/>
  <c r="Q21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G20" i="1"/>
  <c r="G21" i="1" s="1"/>
  <c r="F20" i="1"/>
  <c r="F24" i="1" s="1"/>
  <c r="E20" i="1"/>
  <c r="E24" i="1" s="1"/>
  <c r="D20" i="1"/>
  <c r="D21" i="1" s="1"/>
  <c r="C20" i="1"/>
  <c r="C21" i="1" s="1"/>
  <c r="B20" i="1"/>
  <c r="B24" i="1" s="1"/>
  <c r="J5" i="1"/>
  <c r="K21" i="1" l="1"/>
  <c r="J21" i="1"/>
  <c r="V28" i="2"/>
  <c r="V29" i="2"/>
  <c r="O31" i="1"/>
  <c r="O32" i="1" s="1"/>
  <c r="O26" i="1"/>
  <c r="P31" i="1"/>
  <c r="P32" i="1" s="1"/>
  <c r="P26" i="1"/>
  <c r="H31" i="1"/>
  <c r="H32" i="1" s="1"/>
  <c r="H26" i="1"/>
  <c r="K26" i="1"/>
  <c r="K31" i="1"/>
  <c r="K32" i="1" s="1"/>
  <c r="L31" i="1"/>
  <c r="L32" i="1" s="1"/>
  <c r="L26" i="1"/>
  <c r="E26" i="1"/>
  <c r="E31" i="1"/>
  <c r="E32" i="1" s="1"/>
  <c r="J31" i="1"/>
  <c r="J32" i="1" s="1"/>
  <c r="J26" i="1"/>
  <c r="M31" i="1"/>
  <c r="M32" i="1" s="1"/>
  <c r="M26" i="1"/>
  <c r="F26" i="1"/>
  <c r="F31" i="1"/>
  <c r="F32" i="1" s="1"/>
  <c r="I31" i="1"/>
  <c r="I32" i="1" s="1"/>
  <c r="I26" i="1"/>
  <c r="B31" i="1"/>
  <c r="B32" i="1" s="1"/>
  <c r="B26" i="1"/>
  <c r="N26" i="1"/>
  <c r="N31" i="1"/>
  <c r="N32" i="1" s="1"/>
  <c r="D24" i="1"/>
  <c r="Q24" i="1"/>
  <c r="G24" i="1"/>
  <c r="S24" i="1"/>
  <c r="B21" i="1"/>
  <c r="N21" i="1"/>
  <c r="O21" i="1"/>
  <c r="P21" i="1"/>
  <c r="E21" i="1"/>
  <c r="C24" i="1"/>
  <c r="R24" i="1"/>
  <c r="F21" i="1"/>
  <c r="V31" i="2" l="1"/>
  <c r="V33" i="2" s="1"/>
  <c r="C26" i="1"/>
  <c r="C31" i="1"/>
  <c r="C32" i="1" s="1"/>
  <c r="R26" i="1"/>
  <c r="R31" i="1"/>
  <c r="R32" i="1" s="1"/>
  <c r="B37" i="1"/>
  <c r="C34" i="1" s="1"/>
  <c r="S26" i="1"/>
  <c r="S31" i="1"/>
  <c r="S32" i="1" s="1"/>
  <c r="G26" i="1"/>
  <c r="G31" i="1"/>
  <c r="G32" i="1" s="1"/>
  <c r="Q31" i="1"/>
  <c r="Q32" i="1" s="1"/>
  <c r="Q26" i="1"/>
  <c r="D31" i="1"/>
  <c r="D32" i="1" s="1"/>
  <c r="D26" i="1"/>
  <c r="C37" i="1" l="1"/>
  <c r="D34" i="1" s="1"/>
  <c r="D37" i="1" s="1"/>
  <c r="E34" i="1" s="1"/>
  <c r="E37" i="1" s="1"/>
  <c r="F34" i="1" s="1"/>
  <c r="F37" i="1" s="1"/>
  <c r="G34" i="1" s="1"/>
  <c r="G37" i="1" s="1"/>
  <c r="H34" i="1" s="1"/>
  <c r="H37" i="1" s="1"/>
  <c r="I34" i="1" s="1"/>
  <c r="I37" i="1" s="1"/>
  <c r="J34" i="1" s="1"/>
  <c r="J37" i="1" s="1"/>
  <c r="K34" i="1" s="1"/>
  <c r="K37" i="1" s="1"/>
  <c r="L34" i="1" s="1"/>
  <c r="L37" i="1" s="1"/>
  <c r="M34" i="1" s="1"/>
  <c r="M37" i="1" s="1"/>
  <c r="N34" i="1" s="1"/>
  <c r="N37" i="1" s="1"/>
  <c r="O34" i="1" s="1"/>
  <c r="O37" i="1" s="1"/>
  <c r="P34" i="1" s="1"/>
  <c r="P37" i="1" s="1"/>
  <c r="Q34" i="1" s="1"/>
  <c r="Q37" i="1" s="1"/>
  <c r="R34" i="1" s="1"/>
  <c r="R37" i="1" s="1"/>
  <c r="S34" i="1" s="1"/>
  <c r="S37" i="1" s="1"/>
</calcChain>
</file>

<file path=xl/sharedStrings.xml><?xml version="1.0" encoding="utf-8"?>
<sst xmlns="http://schemas.openxmlformats.org/spreadsheetml/2006/main" count="155" uniqueCount="80">
  <si>
    <t>Fase 1 Permisos (1 año)</t>
  </si>
  <si>
    <t>Flujo de Centro Logistico</t>
  </si>
  <si>
    <t>Tickets</t>
  </si>
  <si>
    <t>Fase 2 Construcción</t>
  </si>
  <si>
    <t>Valor UF</t>
  </si>
  <si>
    <t>MT2/UF</t>
  </si>
  <si>
    <t>Arriendo Minimo (meses)</t>
  </si>
  <si>
    <t>Fase 3 Flujo (Arriendo y Operación)</t>
  </si>
  <si>
    <t>Mt2 Disponibles</t>
  </si>
  <si>
    <t>Mt2 Minimos</t>
  </si>
  <si>
    <t>Inversión Total</t>
  </si>
  <si>
    <t>N°de Mt2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</si>
  <si>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</si>
  <si>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</si>
  <si>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</si>
  <si>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</si>
  <si>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</si>
  <si>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</si>
  <si>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</si>
  <si>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</si>
  <si>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</si>
  <si>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</si>
  <si>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</si>
  <si>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</si>
  <si>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</si>
  <si>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</si>
  <si>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</si>
  <si>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</si>
  <si>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</si>
  <si>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</si>
  <si>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</si>
  <si>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</si>
  <si>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</si>
  <si>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</si>
  <si>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</si>
  <si>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</si>
  <si>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</si>
  <si>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</si>
  <si>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</si>
  <si>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</si>
  <si>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</si>
  <si>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</si>
  <si>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Total Mt2</t>
  </si>
  <si>
    <t>% Ocupación</t>
  </si>
  <si>
    <t>Ingresos</t>
  </si>
  <si>
    <t>Arriendo Mt2</t>
  </si>
  <si>
    <t>Capital de Trabajo</t>
  </si>
  <si>
    <t>Total Ingresos</t>
  </si>
  <si>
    <t>Costos Directos</t>
  </si>
  <si>
    <t>Operación</t>
  </si>
  <si>
    <t>Arriendo</t>
  </si>
  <si>
    <t>Impuestos*</t>
  </si>
  <si>
    <t>Total Costos</t>
  </si>
  <si>
    <t>Saldo Mes Anterior</t>
  </si>
  <si>
    <t>Resultado Flujo</t>
  </si>
  <si>
    <t xml:space="preserve">tu </t>
  </si>
  <si>
    <t>Pasajes</t>
  </si>
  <si>
    <t>Rodrigo</t>
  </si>
  <si>
    <t>Roberto</t>
  </si>
  <si>
    <t>Leo</t>
  </si>
  <si>
    <t>Valor</t>
  </si>
  <si>
    <t>Total</t>
  </si>
  <si>
    <t>Valor Total</t>
  </si>
  <si>
    <t>Viáticos</t>
  </si>
  <si>
    <t>Bencinas rod</t>
  </si>
  <si>
    <t>Extras pasajes</t>
  </si>
  <si>
    <t>Caja chica</t>
  </si>
  <si>
    <t>TI</t>
  </si>
  <si>
    <t>Marketing</t>
  </si>
  <si>
    <t>EXTRA</t>
  </si>
  <si>
    <t>Inicial</t>
  </si>
  <si>
    <t>Total final</t>
  </si>
  <si>
    <t>Sueldo Leo</t>
  </si>
  <si>
    <t>Delta sueldo fte base</t>
  </si>
  <si>
    <t>Arriendo Baquedano</t>
  </si>
  <si>
    <t>Otros (18 meses)</t>
  </si>
  <si>
    <t>Otros construcción</t>
  </si>
  <si>
    <t>Camioneta Norte (2)</t>
  </si>
  <si>
    <t>Sueldo CEO</t>
  </si>
  <si>
    <t>Dpto Antofagasta 
o Iquique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</si>
</sst>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 &quot;$&quot;* #,##0_ ;_ &quot;$&quot;* \-#,##0_ ;_ &quot;$&quot;* &quot;-&quot;_ ;_ @_ "/>
    <numFmt numFmtId="165" formatCode="_ * #,##0_ ;_ * \-#,##0_ ;_ * &quot;-&quot;_ ;_ @_ "/>
    <numFmt numFmtId="166" formatCode="_ * #,##0.00_ ;_ * \-#,##0.00_ ;_ * &quot;-&quot;_ ;_ @_ "/>
    <numFmt numFmtId="167" formatCode="&quot;$&quot;#,##0.00"/>
    <numFmt numFmtId="168" formatCode="&quot;$&quot;#,##0"/>
  </numFmts>
  <fonts count="7" x14ac:knownFonts="1"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8"/>
      <name val="Aptos Narrow"/>
      <family val="2"/>
      <scheme val="minor"/>
    </font>
    <font>
      <b/>
      <sz val="10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2" borderId="1" xfId="2" applyFont="1" applyFill="1" applyBorder="1"/>
    <xf numFmtId="0" fontId="3" fillId="2" borderId="2" xfId="0" applyFont="1" applyFill="1" applyBorder="1"/>
    <xf numFmtId="166" fontId="3" fillId="2" borderId="1" xfId="1" applyNumberFormat="1" applyFont="1" applyFill="1" applyBorder="1"/>
    <xf numFmtId="165" fontId="3" fillId="2" borderId="1" xfId="1" applyFont="1" applyFill="1" applyBorder="1"/>
    <xf numFmtId="164" fontId="4" fillId="0" borderId="3" xfId="2" applyFont="1" applyBorder="1"/>
    <xf numFmtId="0" fontId="4" fillId="0" borderId="0" xfId="0" applyFont="1"/>
    <xf numFmtId="165" fontId="4" fillId="0" borderId="0" xfId="1" applyFont="1"/>
    <xf numFmtId="165" fontId="2" fillId="0" borderId="0" xfId="1" applyFont="1"/>
    <xf numFmtId="0" fontId="3" fillId="2" borderId="0" xfId="0" applyFont="1" applyFill="1"/>
    <xf numFmtId="9" fontId="3" fillId="2" borderId="0" xfId="3" applyFont="1" applyFill="1" applyBorder="1"/>
    <xf numFmtId="164" fontId="4" fillId="0" borderId="0" xfId="2" applyFont="1"/>
    <xf numFmtId="164" fontId="3" fillId="2" borderId="2" xfId="2" applyFont="1" applyFill="1" applyBorder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168" fontId="6" fillId="0" borderId="0" xfId="0" applyNumberFormat="1" applyFont="1"/>
    <xf numFmtId="164" fontId="0" fillId="0" borderId="0" xfId="0" applyNumberFormat="1"/>
    <xf numFmtId="44" fontId="0" fillId="0" borderId="0" xfId="0" applyNumberFormat="1"/>
    <xf numFmtId="0" fontId="6" fillId="0" borderId="0" xfId="0" applyFont="1" applyAlignment="1">
      <alignment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224D-DE29-4796-B001-351730260967}">
  <sheetPr>
    <outlinePr summaryBelow="0" summaryRight="0"/>
  </sheetPr>
  <dimension ref="A1:W41"/>
  <sheetViews>
    <sheetView workbookViewId="0">
      <pane xSplit="1" topLeftCell="B1" activePane="topRight" state="frozen"/>
      <selection pane="topRight" activeCell="B29" sqref="B29"/>
    </sheetView>
  </sheetViews>
  <sheetFormatPr baseColWidth="10" defaultColWidth="12.59765625" defaultRowHeight="15.75" customHeight="1" x14ac:dyDescent="0.2"/>
  <cols>
    <col min="1" max="1" width="27" customWidth="1"/>
    <col min="2" max="2" width="15.3984375" customWidth="1"/>
    <col min="3" max="3" width="21.19921875" customWidth="1"/>
    <col min="4" max="4" width="20.59765625" customWidth="1"/>
    <col min="5" max="5" width="17.3984375" customWidth="1"/>
    <col min="6" max="6" width="29" customWidth="1"/>
    <col min="7" max="7" width="18.19921875" customWidth="1"/>
    <col min="8" max="8" width="18.59765625" customWidth="1"/>
    <col min="9" max="9" width="32.3984375" bestFit="1" customWidth="1"/>
    <col min="10" max="10" width="15.3984375" bestFit="1" customWidth="1"/>
    <col min="11" max="11" width="22" customWidth="1"/>
    <col min="12" max="12" width="19.59765625" customWidth="1"/>
    <col min="13" max="13" width="20" customWidth="1"/>
    <col min="14" max="14" width="18.59765625" customWidth="1"/>
    <col min="15" max="15" width="21" customWidth="1"/>
    <col min="16" max="16" width="17.59765625" customWidth="1"/>
    <col min="17" max="17" width="22.3984375" customWidth="1"/>
    <col min="18" max="18" width="17.796875" customWidth="1"/>
    <col min="19" max="19" width="21.796875" customWidth="1"/>
    <col min="21" max="22" width="16.59765625" bestFit="1" customWidth="1"/>
    <col min="23" max="23" width="18.19921875" bestFit="1" customWidth="1"/>
  </cols>
  <sheetData>
    <row r="1" spans="1:20" ht="14" x14ac:dyDescent="0.2">
      <c r="A1" s="1"/>
      <c r="B1" s="1"/>
      <c r="C1" s="1"/>
      <c r="D1" s="1"/>
      <c r="E1" s="1"/>
      <c r="F1" s="1"/>
      <c r="G1" s="1"/>
      <c r="H1" s="1"/>
      <c r="I1" s="2" t="s">
        <v>0</v>
      </c>
      <c r="J1" s="3">
        <v>0</v>
      </c>
      <c r="K1" s="1"/>
      <c r="L1" s="1"/>
      <c r="M1" s="1"/>
      <c r="N1" s="1"/>
      <c r="O1" s="1"/>
      <c r="P1" s="1"/>
      <c r="Q1" s="1"/>
      <c r="R1" s="1"/>
      <c r="S1" s="1"/>
    </row>
    <row r="2" spans="1:20" ht="15.75" customHeight="1" x14ac:dyDescent="0.2">
      <c r="A2" s="2" t="s">
        <v>1</v>
      </c>
      <c r="B2" s="1"/>
      <c r="C2" s="2" t="s">
        <v>2</v>
      </c>
      <c r="D2" s="1"/>
      <c r="E2" s="1"/>
      <c r="F2" s="1"/>
      <c r="G2" s="1"/>
      <c r="H2" s="1"/>
      <c r="I2" s="2" t="s">
        <v>3</v>
      </c>
      <c r="J2" s="3">
        <v>21</v>
      </c>
      <c r="K2" s="1"/>
      <c r="L2" s="1"/>
      <c r="M2" s="1"/>
      <c r="N2" s="1"/>
      <c r="O2" s="1"/>
      <c r="P2" s="1"/>
      <c r="Q2" s="1"/>
      <c r="R2" s="1"/>
      <c r="S2" s="1"/>
    </row>
    <row r="3" spans="1:20" ht="15.75" customHeight="1" thickBot="1" x14ac:dyDescent="0.25">
      <c r="A3" s="4" t="s">
        <v>4</v>
      </c>
      <c r="B3" s="1"/>
      <c r="C3" s="2" t="s">
        <v>5</v>
      </c>
      <c r="D3" s="5">
        <v>0.06</v>
      </c>
      <c r="E3" s="1"/>
      <c r="F3" s="2" t="s">
        <v>6</v>
      </c>
      <c r="G3" s="6">
        <v>6</v>
      </c>
      <c r="H3" s="1"/>
      <c r="I3" s="2" t="s">
        <v>7</v>
      </c>
      <c r="J3" s="3" t="s">
        <v>55</v>
      </c>
      <c r="K3" s="1"/>
      <c r="L3" s="1"/>
      <c r="M3" s="1"/>
      <c r="N3" s="1"/>
      <c r="O3" s="1"/>
      <c r="P3" s="1"/>
      <c r="Q3" s="1"/>
      <c r="R3" s="1"/>
      <c r="S3" s="1"/>
    </row>
    <row r="4" spans="1:20" ht="15.75" customHeight="1" thickBot="1" x14ac:dyDescent="0.25">
      <c r="A4" s="7">
        <v>39200</v>
      </c>
      <c r="B4" s="1"/>
      <c r="C4" s="2" t="s">
        <v>8</v>
      </c>
      <c r="D4" s="6">
        <v>200000</v>
      </c>
      <c r="E4" s="1"/>
      <c r="F4" s="2" t="s">
        <v>9</v>
      </c>
      <c r="G4" s="6">
        <v>5000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ht="15.75" customHeight="1" x14ac:dyDescent="0.2">
      <c r="A5" s="1"/>
      <c r="B5" s="1"/>
      <c r="C5" s="1"/>
      <c r="D5" s="1"/>
      <c r="E5" s="1"/>
      <c r="F5" s="1"/>
      <c r="G5" s="1"/>
      <c r="H5" s="1"/>
      <c r="I5" s="2" t="s">
        <v>10</v>
      </c>
      <c r="J5" s="3">
        <f>SUM(J1:J3)</f>
        <v>21</v>
      </c>
      <c r="K5" s="1"/>
      <c r="L5" s="1"/>
      <c r="M5" s="1"/>
      <c r="N5" s="1"/>
      <c r="O5" s="1"/>
      <c r="P5" s="1"/>
      <c r="Q5" s="1"/>
      <c r="R5" s="1"/>
      <c r="S5" s="1"/>
    </row>
    <row r="6" spans="1:20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ht="15.75" customHeight="1" x14ac:dyDescent="0.2">
      <c r="A7" s="2" t="s">
        <v>11</v>
      </c>
      <c r="B7" s="2" t="s">
        <v>12</v>
      </c>
      <c r="C7" s="2" t="s">
        <v>13</v>
      </c>
      <c r="D7" s="2" t="s">
        <v>14</v>
      </c>
      <c r="E7" s="2" t="s">
        <v>15</v>
      </c>
      <c r="F7" s="2" t="s">
        <v>16</v>
      </c>
      <c r="G7" s="2" t="s">
        <v>17</v>
      </c>
      <c r="H7" s="2" t="s">
        <v>18</v>
      </c>
      <c r="I7" s="2" t="s">
        <v>19</v>
      </c>
      <c r="J7" s="2" t="s">
        <v>20</v>
      </c>
      <c r="K7" s="2" t="s">
        <v>21</v>
      </c>
      <c r="L7" s="2" t="s">
        <v>22</v>
      </c>
      <c r="M7" s="2" t="s">
        <v>23</v>
      </c>
      <c r="N7" s="2" t="s">
        <v>24</v>
      </c>
      <c r="O7" s="2" t="s">
        <v>25</v>
      </c>
      <c r="P7" s="2" t="s">
        <v>26</v>
      </c>
      <c r="Q7" s="2" t="s">
        <v>27</v>
      </c>
      <c r="R7" s="2" t="s">
        <v>28</v>
      </c>
      <c r="S7" s="2" t="s">
        <v>29</v>
      </c>
    </row>
    <row r="8" spans="1:20" ht="15.75" customHeight="1" x14ac:dyDescent="0.2">
      <c r="A8" s="8" t="s">
        <v>30</v>
      </c>
      <c r="B8" s="9">
        <v>0</v>
      </c>
      <c r="C8" s="9"/>
      <c r="D8" s="9">
        <v>0</v>
      </c>
      <c r="E8" s="9">
        <v>6000</v>
      </c>
      <c r="F8" s="9">
        <v>6000</v>
      </c>
      <c r="G8" s="9">
        <v>6000</v>
      </c>
      <c r="H8" s="9">
        <v>6000</v>
      </c>
      <c r="I8" s="9">
        <v>6000</v>
      </c>
      <c r="J8" s="9">
        <v>6000</v>
      </c>
      <c r="K8" s="9">
        <v>6000</v>
      </c>
      <c r="L8" s="9">
        <v>6000</v>
      </c>
      <c r="M8" s="9">
        <v>6000</v>
      </c>
      <c r="N8" s="9">
        <v>6000</v>
      </c>
      <c r="O8" s="9">
        <v>6000</v>
      </c>
      <c r="P8" s="9">
        <v>6000</v>
      </c>
      <c r="Q8" s="9">
        <v>6000</v>
      </c>
      <c r="R8" s="9">
        <v>6000</v>
      </c>
      <c r="S8" s="9">
        <v>6000</v>
      </c>
      <c r="T8" s="9">
        <v>1</v>
      </c>
    </row>
    <row r="9" spans="1:20" ht="15.75" customHeight="1" x14ac:dyDescent="0.2">
      <c r="A9" s="8" t="s">
        <v>31</v>
      </c>
      <c r="B9" s="9">
        <v>0</v>
      </c>
      <c r="C9" s="9">
        <v>0</v>
      </c>
      <c r="D9" s="9">
        <v>0</v>
      </c>
      <c r="E9" s="9">
        <v>10000</v>
      </c>
      <c r="F9" s="9">
        <v>10000</v>
      </c>
      <c r="G9" s="9">
        <v>10000</v>
      </c>
      <c r="H9" s="9">
        <v>10000</v>
      </c>
      <c r="I9" s="9">
        <v>10000</v>
      </c>
      <c r="J9" s="9">
        <v>10000</v>
      </c>
      <c r="K9" s="9">
        <v>10000</v>
      </c>
      <c r="L9" s="9">
        <v>10000</v>
      </c>
      <c r="M9" s="9">
        <v>10000</v>
      </c>
      <c r="N9" s="9">
        <v>10000</v>
      </c>
      <c r="O9" s="9">
        <v>10000</v>
      </c>
      <c r="P9" s="9">
        <v>10000</v>
      </c>
      <c r="Q9" s="9">
        <v>10000</v>
      </c>
      <c r="R9" s="9">
        <v>10000</v>
      </c>
      <c r="S9" s="9">
        <v>10000</v>
      </c>
      <c r="T9" s="9">
        <v>2</v>
      </c>
    </row>
    <row r="10" spans="1:20" ht="15.75" customHeight="1" x14ac:dyDescent="0.2">
      <c r="A10" s="8" t="s">
        <v>32</v>
      </c>
      <c r="B10" s="9">
        <v>0</v>
      </c>
      <c r="C10" s="9">
        <v>0</v>
      </c>
      <c r="D10" s="9">
        <v>0</v>
      </c>
      <c r="E10" s="9">
        <v>0</v>
      </c>
      <c r="F10" s="9">
        <v>20000</v>
      </c>
      <c r="G10" s="9">
        <v>20000</v>
      </c>
      <c r="H10" s="9">
        <v>20000</v>
      </c>
      <c r="I10" s="9">
        <v>20000</v>
      </c>
      <c r="J10" s="9">
        <v>20000</v>
      </c>
      <c r="K10" s="9">
        <v>20000</v>
      </c>
      <c r="L10" s="9">
        <v>20000</v>
      </c>
      <c r="M10" s="9">
        <v>20000</v>
      </c>
      <c r="N10" s="9">
        <v>20000</v>
      </c>
      <c r="O10" s="9">
        <v>20000</v>
      </c>
      <c r="P10" s="9">
        <v>20000</v>
      </c>
      <c r="Q10" s="9">
        <v>20000</v>
      </c>
      <c r="R10" s="9">
        <v>20000</v>
      </c>
      <c r="S10" s="9">
        <v>20000</v>
      </c>
      <c r="T10" s="9">
        <v>3</v>
      </c>
    </row>
    <row r="11" spans="1:20" ht="15.75" customHeight="1" x14ac:dyDescent="0.2">
      <c r="A11" s="8" t="s">
        <v>33</v>
      </c>
      <c r="B11" s="10"/>
      <c r="C11" s="10"/>
      <c r="D11" s="10"/>
      <c r="E11" s="10"/>
      <c r="F11" s="10"/>
      <c r="G11" s="9">
        <v>10000</v>
      </c>
      <c r="H11" s="9">
        <v>10000</v>
      </c>
      <c r="I11" s="9">
        <v>10000</v>
      </c>
      <c r="J11" s="9">
        <v>10000</v>
      </c>
      <c r="K11" s="9">
        <v>10000</v>
      </c>
      <c r="L11" s="9">
        <v>10000</v>
      </c>
      <c r="M11" s="9">
        <v>10000</v>
      </c>
      <c r="N11" s="9">
        <v>10000</v>
      </c>
      <c r="O11" s="9">
        <v>10000</v>
      </c>
      <c r="P11" s="9">
        <v>10000</v>
      </c>
      <c r="Q11" s="9">
        <v>10000</v>
      </c>
      <c r="R11" s="9">
        <v>10000</v>
      </c>
      <c r="S11" s="9">
        <v>10000</v>
      </c>
      <c r="T11" s="9">
        <v>4</v>
      </c>
    </row>
    <row r="12" spans="1:20" ht="15.75" customHeight="1" x14ac:dyDescent="0.2">
      <c r="A12" s="8" t="s">
        <v>34</v>
      </c>
      <c r="B12" s="10"/>
      <c r="C12" s="10"/>
      <c r="D12" s="10"/>
      <c r="E12" s="10"/>
      <c r="F12" s="10"/>
      <c r="G12" s="10"/>
      <c r="H12" s="9"/>
      <c r="I12" s="9">
        <v>5000</v>
      </c>
      <c r="J12" s="9">
        <v>5000</v>
      </c>
      <c r="K12" s="9">
        <v>5000</v>
      </c>
      <c r="L12" s="9">
        <v>5000</v>
      </c>
      <c r="M12" s="9">
        <v>5000</v>
      </c>
      <c r="N12" s="9">
        <v>5000</v>
      </c>
      <c r="O12" s="9">
        <v>5000</v>
      </c>
      <c r="P12" s="9">
        <v>5000</v>
      </c>
      <c r="Q12" s="9">
        <v>5000</v>
      </c>
      <c r="R12" s="9">
        <v>5000</v>
      </c>
      <c r="S12" s="9">
        <v>5000</v>
      </c>
      <c r="T12" s="9">
        <v>5</v>
      </c>
    </row>
    <row r="13" spans="1:20" ht="15.75" customHeight="1" x14ac:dyDescent="0.2">
      <c r="A13" s="8" t="s">
        <v>35</v>
      </c>
      <c r="B13" s="10"/>
      <c r="C13" s="10"/>
      <c r="D13" s="10"/>
      <c r="E13" s="10"/>
      <c r="F13" s="10"/>
      <c r="G13" s="10"/>
      <c r="H13" s="9"/>
      <c r="I13" s="9">
        <v>5000</v>
      </c>
      <c r="J13" s="9">
        <v>5000</v>
      </c>
      <c r="K13" s="9">
        <v>5000</v>
      </c>
      <c r="L13" s="9">
        <v>5000</v>
      </c>
      <c r="M13" s="9">
        <v>5000</v>
      </c>
      <c r="N13" s="9">
        <v>5000</v>
      </c>
      <c r="O13" s="9">
        <v>5000</v>
      </c>
      <c r="P13" s="9">
        <v>5000</v>
      </c>
      <c r="Q13" s="9">
        <v>5000</v>
      </c>
      <c r="R13" s="9">
        <v>5000</v>
      </c>
      <c r="S13" s="9">
        <v>5000</v>
      </c>
      <c r="T13" s="9">
        <v>6</v>
      </c>
    </row>
    <row r="14" spans="1:20" ht="15.75" customHeight="1" x14ac:dyDescent="0.2">
      <c r="A14" s="8" t="s">
        <v>36</v>
      </c>
      <c r="B14" s="10"/>
      <c r="C14" s="10"/>
      <c r="D14" s="10"/>
      <c r="E14" s="10"/>
      <c r="F14" s="10"/>
      <c r="G14" s="10"/>
      <c r="H14" s="9"/>
      <c r="I14" s="9"/>
      <c r="J14" s="9">
        <v>5000</v>
      </c>
      <c r="K14" s="9">
        <v>5000</v>
      </c>
      <c r="L14" s="9">
        <v>2000</v>
      </c>
      <c r="M14" s="9">
        <v>2000</v>
      </c>
      <c r="N14" s="9">
        <v>2000</v>
      </c>
      <c r="O14" s="9">
        <v>2000</v>
      </c>
      <c r="P14" s="9">
        <v>2000</v>
      </c>
      <c r="Q14" s="9">
        <v>2000</v>
      </c>
      <c r="R14" s="9">
        <v>2000</v>
      </c>
      <c r="S14" s="9">
        <v>2000</v>
      </c>
      <c r="T14" s="9">
        <v>7</v>
      </c>
    </row>
    <row r="15" spans="1:20" ht="15.75" customHeight="1" x14ac:dyDescent="0.2">
      <c r="A15" s="8" t="s">
        <v>37</v>
      </c>
      <c r="B15" s="10"/>
      <c r="C15" s="10"/>
      <c r="D15" s="10"/>
      <c r="E15" s="10"/>
      <c r="F15" s="10"/>
      <c r="G15" s="10"/>
      <c r="H15" s="9"/>
      <c r="I15" s="9"/>
      <c r="J15" s="9">
        <v>10000</v>
      </c>
      <c r="K15" s="9">
        <v>10000</v>
      </c>
      <c r="L15" s="9">
        <v>10000</v>
      </c>
      <c r="M15" s="9">
        <v>10000</v>
      </c>
      <c r="N15" s="9">
        <v>10000</v>
      </c>
      <c r="O15" s="9">
        <v>10000</v>
      </c>
      <c r="P15" s="9">
        <v>10000</v>
      </c>
      <c r="Q15" s="9">
        <v>10000</v>
      </c>
      <c r="R15" s="9">
        <v>10000</v>
      </c>
      <c r="S15" s="9">
        <v>10000</v>
      </c>
      <c r="T15" s="9">
        <v>8</v>
      </c>
    </row>
    <row r="16" spans="1:20" ht="15.75" customHeight="1" x14ac:dyDescent="0.2">
      <c r="A16" s="8" t="s">
        <v>38</v>
      </c>
      <c r="B16" s="1"/>
      <c r="C16" s="1"/>
      <c r="D16" s="1"/>
      <c r="E16" s="1"/>
      <c r="F16" s="1"/>
      <c r="G16" s="1"/>
      <c r="H16" s="1"/>
      <c r="I16" s="1"/>
      <c r="J16" s="9">
        <v>4000</v>
      </c>
      <c r="K16" s="9">
        <v>4000</v>
      </c>
      <c r="L16" s="9">
        <v>4000</v>
      </c>
      <c r="M16" s="9">
        <v>4000</v>
      </c>
      <c r="N16" s="9">
        <v>4000</v>
      </c>
      <c r="O16" s="9">
        <v>4000</v>
      </c>
      <c r="P16" s="9">
        <v>4000</v>
      </c>
      <c r="Q16" s="9">
        <v>4000</v>
      </c>
      <c r="R16" s="9">
        <v>4000</v>
      </c>
      <c r="S16" s="9">
        <v>4000</v>
      </c>
      <c r="T16" s="9">
        <v>9</v>
      </c>
    </row>
    <row r="17" spans="1:23" ht="15.75" customHeight="1" x14ac:dyDescent="0.2">
      <c r="A17" s="8" t="s">
        <v>39</v>
      </c>
      <c r="B17" s="1"/>
      <c r="C17" s="1"/>
      <c r="D17" s="1"/>
      <c r="E17" s="1"/>
      <c r="F17" s="1"/>
      <c r="G17" s="1"/>
      <c r="H17" s="1"/>
      <c r="I17" s="1"/>
      <c r="J17" s="1"/>
      <c r="K17" s="9"/>
      <c r="L17" s="9"/>
      <c r="M17" s="9"/>
      <c r="N17" s="9">
        <v>12000</v>
      </c>
      <c r="O17" s="9">
        <v>12000</v>
      </c>
      <c r="P17" s="9">
        <v>12000</v>
      </c>
      <c r="Q17" s="9">
        <v>12000</v>
      </c>
      <c r="R17" s="9">
        <v>12000</v>
      </c>
      <c r="S17" s="9">
        <v>12000</v>
      </c>
      <c r="T17" s="9">
        <v>10</v>
      </c>
    </row>
    <row r="18" spans="1:23" ht="15.75" customHeight="1" x14ac:dyDescent="0.2">
      <c r="A18" s="8" t="s">
        <v>40</v>
      </c>
      <c r="B18" s="1"/>
      <c r="C18" s="1"/>
      <c r="D18" s="1"/>
      <c r="E18" s="1"/>
      <c r="F18" s="1"/>
      <c r="G18" s="1"/>
      <c r="H18" s="1"/>
      <c r="I18" s="1"/>
      <c r="J18" s="1"/>
      <c r="K18" s="9"/>
      <c r="L18" s="9"/>
      <c r="M18" s="9"/>
      <c r="N18" s="9"/>
      <c r="O18" s="9">
        <v>10000</v>
      </c>
      <c r="P18" s="9">
        <v>10000</v>
      </c>
      <c r="Q18" s="9">
        <v>10000</v>
      </c>
      <c r="R18" s="9">
        <v>10000</v>
      </c>
      <c r="S18" s="9">
        <v>10000</v>
      </c>
      <c r="T18" s="9">
        <v>11</v>
      </c>
    </row>
    <row r="19" spans="1:23" ht="15.75" customHeight="1" x14ac:dyDescent="0.2">
      <c r="A19" s="8" t="s">
        <v>41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9">
        <v>14000</v>
      </c>
      <c r="Q19" s="9">
        <v>14000</v>
      </c>
      <c r="R19" s="9">
        <v>14000</v>
      </c>
      <c r="S19" s="9">
        <v>14000</v>
      </c>
      <c r="T19" s="9">
        <v>12</v>
      </c>
    </row>
    <row r="20" spans="1:23" ht="15.75" customHeight="1" x14ac:dyDescent="0.2">
      <c r="A20" s="2" t="s">
        <v>42</v>
      </c>
      <c r="B20" s="6">
        <f>SUM(B8:B19)</f>
        <v>0</v>
      </c>
      <c r="C20" s="6">
        <f t="shared" ref="C20:S20" si="0">SUM(C8:C19)</f>
        <v>0</v>
      </c>
      <c r="D20" s="6">
        <f t="shared" si="0"/>
        <v>0</v>
      </c>
      <c r="E20" s="6">
        <f t="shared" si="0"/>
        <v>16000</v>
      </c>
      <c r="F20" s="6">
        <f t="shared" si="0"/>
        <v>36000</v>
      </c>
      <c r="G20" s="6">
        <f t="shared" si="0"/>
        <v>46000</v>
      </c>
      <c r="H20" s="6">
        <f t="shared" si="0"/>
        <v>46000</v>
      </c>
      <c r="I20" s="6">
        <f t="shared" si="0"/>
        <v>56000</v>
      </c>
      <c r="J20" s="6">
        <f t="shared" si="0"/>
        <v>75000</v>
      </c>
      <c r="K20" s="6">
        <f t="shared" si="0"/>
        <v>75000</v>
      </c>
      <c r="L20" s="6">
        <f t="shared" si="0"/>
        <v>72000</v>
      </c>
      <c r="M20" s="6">
        <f t="shared" si="0"/>
        <v>72000</v>
      </c>
      <c r="N20" s="6">
        <f t="shared" si="0"/>
        <v>84000</v>
      </c>
      <c r="O20" s="6">
        <f t="shared" si="0"/>
        <v>94000</v>
      </c>
      <c r="P20" s="6">
        <f t="shared" si="0"/>
        <v>108000</v>
      </c>
      <c r="Q20" s="6">
        <f t="shared" si="0"/>
        <v>108000</v>
      </c>
      <c r="R20" s="6">
        <f t="shared" si="0"/>
        <v>108000</v>
      </c>
      <c r="S20" s="6">
        <f t="shared" si="0"/>
        <v>108000</v>
      </c>
    </row>
    <row r="21" spans="1:23" ht="15.75" customHeight="1" x14ac:dyDescent="0.2">
      <c r="A21" s="11" t="s">
        <v>43</v>
      </c>
      <c r="B21" s="12">
        <f>B20/$D$4</f>
        <v>0</v>
      </c>
      <c r="C21" s="12">
        <f t="shared" ref="C21:S21" si="1">C20/$D$4</f>
        <v>0</v>
      </c>
      <c r="D21" s="12">
        <f t="shared" si="1"/>
        <v>0</v>
      </c>
      <c r="E21" s="12">
        <f t="shared" si="1"/>
        <v>0.08</v>
      </c>
      <c r="F21" s="12">
        <f t="shared" si="1"/>
        <v>0.18</v>
      </c>
      <c r="G21" s="12">
        <f t="shared" si="1"/>
        <v>0.23</v>
      </c>
      <c r="H21" s="12">
        <f t="shared" si="1"/>
        <v>0.23</v>
      </c>
      <c r="I21" s="12">
        <f t="shared" si="1"/>
        <v>0.28000000000000003</v>
      </c>
      <c r="J21" s="12">
        <f t="shared" si="1"/>
        <v>0.375</v>
      </c>
      <c r="K21" s="12">
        <f t="shared" si="1"/>
        <v>0.375</v>
      </c>
      <c r="L21" s="12">
        <f t="shared" si="1"/>
        <v>0.36</v>
      </c>
      <c r="M21" s="12">
        <f t="shared" si="1"/>
        <v>0.36</v>
      </c>
      <c r="N21" s="12">
        <f t="shared" si="1"/>
        <v>0.42</v>
      </c>
      <c r="O21" s="12">
        <f t="shared" si="1"/>
        <v>0.47</v>
      </c>
      <c r="P21" s="12">
        <f t="shared" si="1"/>
        <v>0.54</v>
      </c>
      <c r="Q21" s="12">
        <f t="shared" si="1"/>
        <v>0.54</v>
      </c>
      <c r="R21" s="12">
        <f t="shared" si="1"/>
        <v>0.54</v>
      </c>
      <c r="S21" s="12">
        <f t="shared" si="1"/>
        <v>0.54</v>
      </c>
    </row>
    <row r="22" spans="1:23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"/>
      <c r="O22" s="1"/>
      <c r="P22" s="1"/>
      <c r="Q22" s="1"/>
      <c r="R22" s="1"/>
      <c r="S22" s="1"/>
    </row>
    <row r="23" spans="1:23" ht="15.75" customHeight="1" x14ac:dyDescent="0.2">
      <c r="A23" s="2" t="s">
        <v>44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  <c r="I23" s="2" t="s">
        <v>19</v>
      </c>
      <c r="J23" s="2" t="s">
        <v>20</v>
      </c>
      <c r="K23" s="2" t="s">
        <v>21</v>
      </c>
      <c r="L23" s="2" t="s">
        <v>22</v>
      </c>
      <c r="M23" s="2" t="s">
        <v>23</v>
      </c>
      <c r="N23" s="2" t="s">
        <v>24</v>
      </c>
      <c r="O23" s="2" t="s">
        <v>25</v>
      </c>
      <c r="P23" s="2" t="s">
        <v>26</v>
      </c>
      <c r="Q23" s="2" t="s">
        <v>27</v>
      </c>
      <c r="R23" s="2" t="s">
        <v>28</v>
      </c>
      <c r="S23" s="2" t="s">
        <v>29</v>
      </c>
    </row>
    <row r="24" spans="1:23" ht="15.75" customHeight="1" x14ac:dyDescent="0.2">
      <c r="A24" s="8" t="s">
        <v>45</v>
      </c>
      <c r="B24" s="13">
        <f>B20*$D$3*$A$4*1.19</f>
        <v>0</v>
      </c>
      <c r="C24" s="13">
        <f t="shared" ref="C24:S24" si="2">C20*$D$3*$A$4*1.19</f>
        <v>0</v>
      </c>
      <c r="D24" s="13">
        <f t="shared" si="2"/>
        <v>0</v>
      </c>
      <c r="E24" s="13">
        <f t="shared" si="2"/>
        <v>44782080</v>
      </c>
      <c r="F24" s="13">
        <f t="shared" si="2"/>
        <v>100759680</v>
      </c>
      <c r="G24" s="13">
        <f t="shared" si="2"/>
        <v>128748480</v>
      </c>
      <c r="H24" s="13">
        <f t="shared" si="2"/>
        <v>128748480</v>
      </c>
      <c r="I24" s="13">
        <f t="shared" si="2"/>
        <v>156737280</v>
      </c>
      <c r="J24" s="13">
        <f t="shared" si="2"/>
        <v>209916000</v>
      </c>
      <c r="K24" s="13">
        <f t="shared" si="2"/>
        <v>209916000</v>
      </c>
      <c r="L24" s="13">
        <f t="shared" si="2"/>
        <v>201519360</v>
      </c>
      <c r="M24" s="13">
        <f t="shared" si="2"/>
        <v>201519360</v>
      </c>
      <c r="N24" s="13">
        <f t="shared" si="2"/>
        <v>235105920</v>
      </c>
      <c r="O24" s="13">
        <f t="shared" si="2"/>
        <v>263094720</v>
      </c>
      <c r="P24" s="13">
        <f t="shared" si="2"/>
        <v>302279040</v>
      </c>
      <c r="Q24" s="13">
        <f t="shared" si="2"/>
        <v>302279040</v>
      </c>
      <c r="R24" s="13">
        <f t="shared" si="2"/>
        <v>302279040</v>
      </c>
      <c r="S24" s="13">
        <f t="shared" si="2"/>
        <v>302279040</v>
      </c>
    </row>
    <row r="25" spans="1:23" ht="15.75" customHeight="1" x14ac:dyDescent="0.2">
      <c r="A25" s="8" t="s">
        <v>46</v>
      </c>
      <c r="B25" s="13">
        <v>600000000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"/>
      <c r="O25" s="1"/>
      <c r="P25" s="1"/>
      <c r="Q25" s="1"/>
      <c r="R25" s="1"/>
      <c r="S25" s="1"/>
    </row>
    <row r="26" spans="1:23" ht="15.75" customHeight="1" x14ac:dyDescent="0.2">
      <c r="A26" s="2" t="s">
        <v>47</v>
      </c>
      <c r="B26" s="3">
        <f>SUM(B24:B25)</f>
        <v>600000000</v>
      </c>
      <c r="C26" s="3">
        <f t="shared" ref="C26:S26" si="3">SUM(C24:C25)</f>
        <v>0</v>
      </c>
      <c r="D26" s="3">
        <f t="shared" si="3"/>
        <v>0</v>
      </c>
      <c r="E26" s="3">
        <f t="shared" si="3"/>
        <v>44782080</v>
      </c>
      <c r="F26" s="3">
        <f t="shared" si="3"/>
        <v>100759680</v>
      </c>
      <c r="G26" s="3">
        <f t="shared" si="3"/>
        <v>128748480</v>
      </c>
      <c r="H26" s="3">
        <f t="shared" si="3"/>
        <v>128748480</v>
      </c>
      <c r="I26" s="3">
        <f t="shared" si="3"/>
        <v>156737280</v>
      </c>
      <c r="J26" s="3">
        <f t="shared" si="3"/>
        <v>209916000</v>
      </c>
      <c r="K26" s="3">
        <f t="shared" si="3"/>
        <v>209916000</v>
      </c>
      <c r="L26" s="3">
        <f t="shared" si="3"/>
        <v>201519360</v>
      </c>
      <c r="M26" s="3">
        <f t="shared" si="3"/>
        <v>201519360</v>
      </c>
      <c r="N26" s="3">
        <f t="shared" si="3"/>
        <v>235105920</v>
      </c>
      <c r="O26" s="3">
        <f t="shared" si="3"/>
        <v>263094720</v>
      </c>
      <c r="P26" s="3">
        <f t="shared" si="3"/>
        <v>302279040</v>
      </c>
      <c r="Q26" s="3">
        <f t="shared" si="3"/>
        <v>302279040</v>
      </c>
      <c r="R26" s="3">
        <f t="shared" si="3"/>
        <v>302279040</v>
      </c>
      <c r="S26" s="3">
        <f t="shared" si="3"/>
        <v>302279040</v>
      </c>
    </row>
    <row r="27" spans="1:23" ht="15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"/>
      <c r="O27" s="1"/>
      <c r="P27" s="1"/>
      <c r="Q27" s="1"/>
      <c r="R27" s="1"/>
      <c r="S27" s="1"/>
    </row>
    <row r="28" spans="1:23" ht="15.75" customHeight="1" x14ac:dyDescent="0.2">
      <c r="A28" s="2" t="s">
        <v>48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s">
        <v>21</v>
      </c>
      <c r="L28" s="2" t="s">
        <v>22</v>
      </c>
      <c r="M28" s="2" t="s">
        <v>23</v>
      </c>
      <c r="N28" s="2" t="s">
        <v>24</v>
      </c>
      <c r="O28" s="2" t="s">
        <v>25</v>
      </c>
      <c r="P28" s="2" t="s">
        <v>26</v>
      </c>
      <c r="Q28" s="2" t="s">
        <v>27</v>
      </c>
      <c r="R28" s="2" t="s">
        <v>28</v>
      </c>
      <c r="S28" s="2" t="s">
        <v>29</v>
      </c>
      <c r="U28" s="22"/>
    </row>
    <row r="29" spans="1:23" ht="15.75" customHeight="1" x14ac:dyDescent="0.2">
      <c r="A29" s="8" t="s">
        <v>49</v>
      </c>
      <c r="B29" s="13">
        <f>-20000000</f>
        <v>-20000000</v>
      </c>
      <c r="C29" s="13">
        <v>-20000000</v>
      </c>
      <c r="D29" s="13">
        <v>-20000000</v>
      </c>
      <c r="E29" s="13">
        <v>-20000000</v>
      </c>
      <c r="F29" s="13">
        <v>-20000000</v>
      </c>
      <c r="G29" s="13">
        <v>-20000000</v>
      </c>
      <c r="H29" s="13">
        <v>-20000000</v>
      </c>
      <c r="I29" s="13">
        <v>-20000000</v>
      </c>
      <c r="J29" s="13">
        <v>-20000000</v>
      </c>
      <c r="K29" s="13">
        <v>-20000000</v>
      </c>
      <c r="L29" s="13">
        <v>-20000000</v>
      </c>
      <c r="M29" s="13">
        <v>-20000000</v>
      </c>
      <c r="N29" s="13">
        <v>-20000000</v>
      </c>
      <c r="O29" s="13">
        <v>-20000000</v>
      </c>
      <c r="P29" s="13">
        <v>-20000000</v>
      </c>
      <c r="Q29" s="13">
        <v>-20000000</v>
      </c>
      <c r="R29" s="13">
        <v>-20000000</v>
      </c>
      <c r="S29" s="13">
        <v>-20000000</v>
      </c>
      <c r="U29" s="23"/>
    </row>
    <row r="30" spans="1:23" ht="15.75" customHeight="1" x14ac:dyDescent="0.2">
      <c r="A30" s="8" t="s">
        <v>50</v>
      </c>
      <c r="B30" s="13">
        <v>-25000000</v>
      </c>
      <c r="C30" s="13">
        <v>-25000000</v>
      </c>
      <c r="D30" s="13">
        <v>-25000000</v>
      </c>
      <c r="E30" s="13">
        <v>-25000000</v>
      </c>
      <c r="F30" s="13">
        <v>-25000000</v>
      </c>
      <c r="G30" s="13">
        <v>-25000000</v>
      </c>
      <c r="H30" s="13">
        <v>-25000000</v>
      </c>
      <c r="I30" s="13">
        <v>-25000000</v>
      </c>
      <c r="J30" s="13">
        <v>-25000000</v>
      </c>
      <c r="K30" s="13">
        <v>-25000000</v>
      </c>
      <c r="L30" s="13">
        <v>-25000000</v>
      </c>
      <c r="M30" s="13">
        <v>-25000000</v>
      </c>
      <c r="N30" s="13">
        <v>-25000000</v>
      </c>
      <c r="O30" s="13">
        <v>-25000000</v>
      </c>
      <c r="P30" s="13">
        <v>-25000000</v>
      </c>
      <c r="Q30" s="13">
        <v>-25000000</v>
      </c>
      <c r="R30" s="13">
        <v>-25000000</v>
      </c>
      <c r="S30" s="13">
        <v>-25000000</v>
      </c>
      <c r="U30" s="23"/>
      <c r="V30" s="23"/>
      <c r="W30" s="23"/>
    </row>
    <row r="31" spans="1:23" ht="15.75" customHeight="1" x14ac:dyDescent="0.2">
      <c r="A31" s="8" t="s">
        <v>51</v>
      </c>
      <c r="B31" s="13">
        <f>(((-B30)/1.19)*0.19)+(-(B24/1.19)*0.19)</f>
        <v>3991596.6386554623</v>
      </c>
      <c r="C31" s="13">
        <f t="shared" ref="C31:S31" si="4">(((-C30)/1.19)*0.19)+(-(C24/1.19)*0.19)</f>
        <v>3991596.6386554623</v>
      </c>
      <c r="D31" s="13">
        <f t="shared" si="4"/>
        <v>3991596.6386554623</v>
      </c>
      <c r="E31" s="13">
        <f t="shared" si="4"/>
        <v>-3158483.3613445377</v>
      </c>
      <c r="F31" s="13">
        <f t="shared" si="4"/>
        <v>-12096083.361344539</v>
      </c>
      <c r="G31" s="13">
        <f t="shared" si="4"/>
        <v>-16564883.361344539</v>
      </c>
      <c r="H31" s="13">
        <f t="shared" si="4"/>
        <v>-16564883.361344539</v>
      </c>
      <c r="I31" s="13">
        <f t="shared" si="4"/>
        <v>-21033683.361344539</v>
      </c>
      <c r="J31" s="13">
        <f t="shared" si="4"/>
        <v>-29524403.361344539</v>
      </c>
      <c r="K31" s="13">
        <f t="shared" si="4"/>
        <v>-29524403.361344539</v>
      </c>
      <c r="L31" s="13">
        <f t="shared" si="4"/>
        <v>-28183763.361344539</v>
      </c>
      <c r="M31" s="13">
        <f t="shared" si="4"/>
        <v>-28183763.361344539</v>
      </c>
      <c r="N31" s="13">
        <f t="shared" si="4"/>
        <v>-33546323.361344539</v>
      </c>
      <c r="O31" s="13">
        <f t="shared" si="4"/>
        <v>-38015123.361344539</v>
      </c>
      <c r="P31" s="13">
        <f t="shared" si="4"/>
        <v>-44271443.361344539</v>
      </c>
      <c r="Q31" s="13">
        <f t="shared" si="4"/>
        <v>-44271443.361344539</v>
      </c>
      <c r="R31" s="13">
        <f t="shared" si="4"/>
        <v>-44271443.361344539</v>
      </c>
      <c r="S31" s="13">
        <f t="shared" si="4"/>
        <v>-44271443.361344539</v>
      </c>
    </row>
    <row r="32" spans="1:23" ht="15.75" customHeight="1" x14ac:dyDescent="0.2">
      <c r="A32" s="2" t="s">
        <v>52</v>
      </c>
      <c r="B32" s="3">
        <f>SUM(B29:B31)</f>
        <v>-41008403.361344539</v>
      </c>
      <c r="C32" s="3">
        <f t="shared" ref="C32:S32" si="5">SUM(C29:C31)</f>
        <v>-41008403.361344539</v>
      </c>
      <c r="D32" s="3">
        <f t="shared" si="5"/>
        <v>-41008403.361344539</v>
      </c>
      <c r="E32" s="3">
        <f t="shared" si="5"/>
        <v>-48158483.361344539</v>
      </c>
      <c r="F32" s="3">
        <f t="shared" si="5"/>
        <v>-57096083.361344539</v>
      </c>
      <c r="G32" s="3">
        <f t="shared" si="5"/>
        <v>-61564883.361344539</v>
      </c>
      <c r="H32" s="3">
        <f t="shared" si="5"/>
        <v>-61564883.361344539</v>
      </c>
      <c r="I32" s="3">
        <f t="shared" si="5"/>
        <v>-66033683.361344539</v>
      </c>
      <c r="J32" s="3">
        <f t="shared" si="5"/>
        <v>-74524403.361344546</v>
      </c>
      <c r="K32" s="3">
        <f t="shared" si="5"/>
        <v>-74524403.361344546</v>
      </c>
      <c r="L32" s="3">
        <f t="shared" si="5"/>
        <v>-73183763.361344546</v>
      </c>
      <c r="M32" s="3">
        <f t="shared" si="5"/>
        <v>-73183763.361344546</v>
      </c>
      <c r="N32" s="3">
        <f t="shared" si="5"/>
        <v>-78546323.361344546</v>
      </c>
      <c r="O32" s="3">
        <f t="shared" si="5"/>
        <v>-83015123.361344546</v>
      </c>
      <c r="P32" s="3">
        <f t="shared" si="5"/>
        <v>-89271443.361344546</v>
      </c>
      <c r="Q32" s="3">
        <f t="shared" si="5"/>
        <v>-89271443.361344546</v>
      </c>
      <c r="R32" s="3">
        <f t="shared" si="5"/>
        <v>-89271443.361344546</v>
      </c>
      <c r="S32" s="3">
        <f t="shared" si="5"/>
        <v>-89271443.361344546</v>
      </c>
    </row>
    <row r="33" spans="1:19" ht="16.2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"/>
      <c r="O33" s="1"/>
      <c r="P33" s="1"/>
      <c r="Q33" s="1"/>
      <c r="R33" s="1"/>
      <c r="S33" s="1"/>
    </row>
    <row r="34" spans="1:19" ht="16.25" customHeight="1" x14ac:dyDescent="0.2">
      <c r="A34" s="2" t="s">
        <v>53</v>
      </c>
      <c r="B34" s="3">
        <v>0</v>
      </c>
      <c r="C34" s="3">
        <f>B37</f>
        <v>558991596.63865542</v>
      </c>
      <c r="D34" s="3">
        <f t="shared" ref="D34:S34" si="6">C37</f>
        <v>517983193.27731091</v>
      </c>
      <c r="E34" s="3">
        <f t="shared" si="6"/>
        <v>476974789.91596639</v>
      </c>
      <c r="F34" s="3">
        <f t="shared" si="6"/>
        <v>473598386.55462188</v>
      </c>
      <c r="G34" s="3">
        <f t="shared" si="6"/>
        <v>517261983.19327736</v>
      </c>
      <c r="H34" s="3">
        <f t="shared" si="6"/>
        <v>584445579.83193278</v>
      </c>
      <c r="I34" s="3">
        <f t="shared" si="6"/>
        <v>651629176.47058821</v>
      </c>
      <c r="J34" s="3">
        <f t="shared" si="6"/>
        <v>742332773.10924363</v>
      </c>
      <c r="K34" s="3">
        <f t="shared" si="6"/>
        <v>877724369.74789906</v>
      </c>
      <c r="L34" s="3">
        <f t="shared" si="6"/>
        <v>1013115966.3865545</v>
      </c>
      <c r="M34" s="3">
        <f t="shared" si="6"/>
        <v>1141451563.0252099</v>
      </c>
      <c r="N34" s="3">
        <f t="shared" si="6"/>
        <v>1269787159.6638653</v>
      </c>
      <c r="O34" s="3">
        <f t="shared" si="6"/>
        <v>1426346756.3025208</v>
      </c>
      <c r="P34" s="3">
        <f t="shared" si="6"/>
        <v>1606426352.9411762</v>
      </c>
      <c r="Q34" s="3">
        <f t="shared" si="6"/>
        <v>1819433949.5798316</v>
      </c>
      <c r="R34" s="3">
        <f t="shared" si="6"/>
        <v>2032441546.218487</v>
      </c>
      <c r="S34" s="3">
        <f t="shared" si="6"/>
        <v>2245449142.8571424</v>
      </c>
    </row>
    <row r="35" spans="1:19" ht="16.2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"/>
      <c r="O35" s="1"/>
      <c r="P35" s="1"/>
      <c r="Q35" s="1"/>
      <c r="R35" s="1"/>
      <c r="S35" s="1"/>
    </row>
    <row r="36" spans="1:19" ht="15.75" customHeight="1" x14ac:dyDescent="0.2">
      <c r="A36" s="1"/>
      <c r="B36" s="2" t="s">
        <v>12</v>
      </c>
      <c r="C36" s="2" t="s">
        <v>13</v>
      </c>
      <c r="D36" s="2" t="s">
        <v>14</v>
      </c>
      <c r="E36" s="2" t="s">
        <v>15</v>
      </c>
      <c r="F36" s="2" t="s">
        <v>16</v>
      </c>
      <c r="G36" s="2" t="s">
        <v>17</v>
      </c>
      <c r="H36" s="2" t="s">
        <v>18</v>
      </c>
      <c r="I36" s="2" t="s">
        <v>19</v>
      </c>
      <c r="J36" s="2" t="s">
        <v>20</v>
      </c>
      <c r="K36" s="2" t="s">
        <v>21</v>
      </c>
      <c r="L36" s="2" t="s">
        <v>22</v>
      </c>
      <c r="M36" s="2" t="s">
        <v>23</v>
      </c>
      <c r="N36" s="2" t="s">
        <v>24</v>
      </c>
      <c r="O36" s="2" t="s">
        <v>25</v>
      </c>
      <c r="P36" s="2" t="s">
        <v>26</v>
      </c>
      <c r="Q36" s="2" t="s">
        <v>27</v>
      </c>
      <c r="R36" s="2" t="s">
        <v>28</v>
      </c>
      <c r="S36" s="2" t="s">
        <v>29</v>
      </c>
    </row>
    <row r="37" spans="1:19" ht="15.75" customHeight="1" x14ac:dyDescent="0.2">
      <c r="A37" s="4" t="s">
        <v>54</v>
      </c>
      <c r="B37" s="14">
        <f>B26+B32+B34</f>
        <v>558991596.63865542</v>
      </c>
      <c r="C37" s="14">
        <f>C26+C32+C34</f>
        <v>517983193.27731091</v>
      </c>
      <c r="D37" s="14">
        <f t="shared" ref="D37:S37" si="7">D26+D32+D34</f>
        <v>476974789.91596639</v>
      </c>
      <c r="E37" s="14">
        <f t="shared" si="7"/>
        <v>473598386.55462188</v>
      </c>
      <c r="F37" s="14">
        <f t="shared" si="7"/>
        <v>517261983.19327736</v>
      </c>
      <c r="G37" s="14">
        <f t="shared" si="7"/>
        <v>584445579.83193278</v>
      </c>
      <c r="H37" s="14">
        <f t="shared" si="7"/>
        <v>651629176.47058821</v>
      </c>
      <c r="I37" s="14">
        <f t="shared" si="7"/>
        <v>742332773.10924363</v>
      </c>
      <c r="J37" s="14">
        <f t="shared" si="7"/>
        <v>877724369.74789906</v>
      </c>
      <c r="K37" s="14">
        <f t="shared" si="7"/>
        <v>1013115966.3865545</v>
      </c>
      <c r="L37" s="14">
        <f t="shared" si="7"/>
        <v>1141451563.0252099</v>
      </c>
      <c r="M37" s="14">
        <f t="shared" si="7"/>
        <v>1269787159.6638653</v>
      </c>
      <c r="N37" s="14">
        <f t="shared" si="7"/>
        <v>1426346756.3025208</v>
      </c>
      <c r="O37" s="14">
        <f t="shared" si="7"/>
        <v>1606426352.9411762</v>
      </c>
      <c r="P37" s="14">
        <f t="shared" si="7"/>
        <v>1819433949.5798316</v>
      </c>
      <c r="Q37" s="14">
        <f t="shared" si="7"/>
        <v>2032441546.218487</v>
      </c>
      <c r="R37" s="14">
        <f t="shared" si="7"/>
        <v>2245449142.8571424</v>
      </c>
      <c r="S37" s="14">
        <f t="shared" si="7"/>
        <v>2458456739.4957981</v>
      </c>
    </row>
    <row r="40" spans="1:19" ht="15.75" customHeight="1" x14ac:dyDescent="0.2">
      <c r="S40" s="22"/>
    </row>
    <row r="41" spans="1:19" ht="15.75" customHeight="1" x14ac:dyDescent="0.2">
      <c r="S41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E0FA-E198-FE43-B141-9853BA43B988}">
  <dimension ref="A1:V40"/>
  <sheetViews>
    <sheetView tabSelected="1" zoomScale="150" zoomScaleNormal="150" zoomScalePageLayoutView="130" workbookViewId="0">
      <selection activeCell="C10" sqref="C10"/>
    </sheetView>
  </sheetViews>
  <sheetFormatPr baseColWidth="10" defaultRowHeight="14" x14ac:dyDescent="0.2"/>
  <cols>
    <col min="1" max="1" width="19.59765625" customWidth="1"/>
    <col min="2" max="2" width="14.3984375" customWidth="1"/>
    <col min="3" max="20" width="11" customWidth="1"/>
    <col min="21" max="21" width="12.59765625" customWidth="1"/>
    <col min="22" max="22" width="17.19921875" bestFit="1" customWidth="1"/>
  </cols>
  <sheetData>
    <row r="1" spans="1:22" x14ac:dyDescent="0.2">
      <c r="B1" s="19" t="s">
        <v>60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19" t="s">
        <v>18</v>
      </c>
      <c r="J1" s="19" t="s">
        <v>19</v>
      </c>
      <c r="K1" s="19" t="s">
        <v>20</v>
      </c>
      <c r="L1" s="19" t="s">
        <v>21</v>
      </c>
      <c r="M1" s="19" t="s">
        <v>22</v>
      </c>
      <c r="N1" s="19" t="s">
        <v>23</v>
      </c>
      <c r="O1" s="19" t="s">
        <v>24</v>
      </c>
      <c r="P1" s="19" t="s">
        <v>25</v>
      </c>
      <c r="Q1" s="19" t="s">
        <v>26</v>
      </c>
      <c r="R1" s="19" t="s">
        <v>27</v>
      </c>
      <c r="S1" s="19" t="s">
        <v>28</v>
      </c>
      <c r="T1" s="19" t="s">
        <v>29</v>
      </c>
      <c r="U1" s="19" t="s">
        <v>61</v>
      </c>
      <c r="V1" s="19" t="s">
        <v>62</v>
      </c>
    </row>
    <row r="2" spans="1:22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2">
      <c r="A3" s="20" t="s">
        <v>56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x14ac:dyDescent="0.2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x14ac:dyDescent="0.2">
      <c r="A5" t="s">
        <v>57</v>
      </c>
      <c r="B5" s="18">
        <v>180000</v>
      </c>
      <c r="C5" s="17">
        <v>4</v>
      </c>
      <c r="D5" s="17">
        <v>4</v>
      </c>
      <c r="E5" s="17">
        <v>4</v>
      </c>
      <c r="F5" s="17">
        <v>4</v>
      </c>
      <c r="G5" s="17">
        <v>4</v>
      </c>
      <c r="H5" s="17">
        <v>4</v>
      </c>
      <c r="I5" s="17">
        <v>4</v>
      </c>
      <c r="J5" s="17">
        <v>4</v>
      </c>
      <c r="K5" s="17">
        <v>4</v>
      </c>
      <c r="L5" s="17">
        <v>4</v>
      </c>
      <c r="M5" s="17">
        <v>4</v>
      </c>
      <c r="N5" s="17">
        <v>4</v>
      </c>
      <c r="O5" s="17">
        <v>4</v>
      </c>
      <c r="P5" s="17">
        <v>4</v>
      </c>
      <c r="Q5" s="17">
        <v>4</v>
      </c>
      <c r="R5" s="17">
        <v>4</v>
      </c>
      <c r="S5" s="17">
        <v>4</v>
      </c>
      <c r="T5" s="17">
        <v>4</v>
      </c>
      <c r="U5" s="17">
        <f>SUM(C5:T5)</f>
        <v>72</v>
      </c>
      <c r="V5" s="18">
        <f>B5*U5</f>
        <v>12960000</v>
      </c>
    </row>
    <row r="6" spans="1:22" x14ac:dyDescent="0.2">
      <c r="A6" t="s">
        <v>58</v>
      </c>
      <c r="B6" s="18">
        <v>180000</v>
      </c>
      <c r="C6" s="17">
        <v>4</v>
      </c>
      <c r="D6" s="17">
        <v>4</v>
      </c>
      <c r="E6" s="17">
        <v>4</v>
      </c>
      <c r="F6" s="17">
        <v>4</v>
      </c>
      <c r="G6" s="17">
        <v>4</v>
      </c>
      <c r="H6" s="17">
        <v>4</v>
      </c>
      <c r="I6" s="17">
        <v>2</v>
      </c>
      <c r="J6" s="17">
        <v>2</v>
      </c>
      <c r="K6" s="17">
        <v>2</v>
      </c>
      <c r="L6" s="17">
        <v>2</v>
      </c>
      <c r="M6" s="17">
        <v>2</v>
      </c>
      <c r="N6" s="17">
        <v>2</v>
      </c>
      <c r="O6" s="17">
        <v>2</v>
      </c>
      <c r="P6" s="17">
        <v>2</v>
      </c>
      <c r="Q6" s="17">
        <v>2</v>
      </c>
      <c r="R6" s="17">
        <v>2</v>
      </c>
      <c r="S6" s="17">
        <v>2</v>
      </c>
      <c r="T6" s="17">
        <v>2</v>
      </c>
      <c r="U6" s="17">
        <f t="shared" ref="U6:U7" si="0">SUM(C6:T6)</f>
        <v>48</v>
      </c>
      <c r="V6" s="18">
        <f t="shared" ref="V6:V7" si="1">B6*U6</f>
        <v>8640000</v>
      </c>
    </row>
    <row r="7" spans="1:22" x14ac:dyDescent="0.2">
      <c r="A7" t="s">
        <v>59</v>
      </c>
      <c r="B7" s="18">
        <v>180000</v>
      </c>
      <c r="C7" s="17">
        <v>4</v>
      </c>
      <c r="D7" s="17">
        <v>4</v>
      </c>
      <c r="E7" s="17">
        <v>4</v>
      </c>
      <c r="F7" s="17">
        <v>4</v>
      </c>
      <c r="G7" s="17">
        <v>4</v>
      </c>
      <c r="H7" s="17">
        <v>4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f t="shared" si="0"/>
        <v>36</v>
      </c>
      <c r="V7" s="18">
        <f t="shared" si="1"/>
        <v>6480000</v>
      </c>
    </row>
    <row r="8" spans="1:22" x14ac:dyDescent="0.2">
      <c r="B8" s="16"/>
    </row>
    <row r="9" spans="1:22" x14ac:dyDescent="0.2">
      <c r="A9" s="20" t="s">
        <v>63</v>
      </c>
      <c r="B9" s="16"/>
    </row>
    <row r="10" spans="1:22" x14ac:dyDescent="0.2">
      <c r="B10" s="16"/>
    </row>
    <row r="11" spans="1:22" x14ac:dyDescent="0.2">
      <c r="A11" t="s">
        <v>57</v>
      </c>
      <c r="B11" s="18">
        <v>35000</v>
      </c>
      <c r="C11" s="17">
        <v>4</v>
      </c>
      <c r="D11" s="17">
        <v>4</v>
      </c>
      <c r="E11" s="17">
        <v>4</v>
      </c>
      <c r="F11" s="17">
        <v>4</v>
      </c>
      <c r="G11" s="17">
        <v>4</v>
      </c>
      <c r="H11" s="17">
        <v>4</v>
      </c>
      <c r="I11" s="17">
        <v>4</v>
      </c>
      <c r="J11" s="17">
        <v>4</v>
      </c>
      <c r="K11" s="17">
        <v>4</v>
      </c>
      <c r="L11" s="17">
        <v>4</v>
      </c>
      <c r="M11" s="17">
        <v>4</v>
      </c>
      <c r="N11" s="17">
        <v>4</v>
      </c>
      <c r="O11" s="17">
        <v>4</v>
      </c>
      <c r="P11" s="17">
        <v>4</v>
      </c>
      <c r="Q11" s="17">
        <v>4</v>
      </c>
      <c r="R11" s="17">
        <v>4</v>
      </c>
      <c r="S11" s="17">
        <v>4</v>
      </c>
      <c r="T11" s="17">
        <v>4</v>
      </c>
      <c r="U11" s="17">
        <f>SUM(C11:T11)</f>
        <v>72</v>
      </c>
      <c r="V11" s="16">
        <f>B11*U11</f>
        <v>2520000</v>
      </c>
    </row>
    <row r="12" spans="1:22" x14ac:dyDescent="0.2">
      <c r="A12" t="s">
        <v>58</v>
      </c>
      <c r="B12" s="18">
        <v>35000</v>
      </c>
      <c r="C12" s="17">
        <v>4</v>
      </c>
      <c r="D12" s="17">
        <v>4</v>
      </c>
      <c r="E12" s="17">
        <v>4</v>
      </c>
      <c r="F12" s="17">
        <v>4</v>
      </c>
      <c r="G12" s="17">
        <v>4</v>
      </c>
      <c r="H12" s="17">
        <v>4</v>
      </c>
      <c r="I12" s="17">
        <v>2</v>
      </c>
      <c r="J12" s="17">
        <v>2</v>
      </c>
      <c r="K12" s="17">
        <v>2</v>
      </c>
      <c r="L12" s="17">
        <v>2</v>
      </c>
      <c r="M12" s="17">
        <v>2</v>
      </c>
      <c r="N12" s="17">
        <v>2</v>
      </c>
      <c r="O12" s="17">
        <v>2</v>
      </c>
      <c r="P12" s="17">
        <v>2</v>
      </c>
      <c r="Q12" s="17">
        <v>2</v>
      </c>
      <c r="R12" s="17">
        <v>2</v>
      </c>
      <c r="S12" s="17">
        <v>2</v>
      </c>
      <c r="T12" s="17">
        <v>2</v>
      </c>
      <c r="U12" s="17">
        <f t="shared" ref="U12:U13" si="2">SUM(C12:T12)</f>
        <v>48</v>
      </c>
      <c r="V12" s="16">
        <f t="shared" ref="V12:V13" si="3">B12*U12</f>
        <v>1680000</v>
      </c>
    </row>
    <row r="13" spans="1:22" x14ac:dyDescent="0.2">
      <c r="A13" t="s">
        <v>59</v>
      </c>
      <c r="B13" s="18">
        <v>35000</v>
      </c>
      <c r="C13" s="17">
        <v>4</v>
      </c>
      <c r="D13" s="17">
        <v>4</v>
      </c>
      <c r="E13" s="17">
        <v>4</v>
      </c>
      <c r="F13" s="17">
        <v>4</v>
      </c>
      <c r="G13" s="17">
        <v>4</v>
      </c>
      <c r="H13" s="17">
        <v>4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f t="shared" si="2"/>
        <v>36</v>
      </c>
      <c r="V13" s="16">
        <f t="shared" si="3"/>
        <v>1260000</v>
      </c>
    </row>
    <row r="14" spans="1:22" x14ac:dyDescent="0.2">
      <c r="B14" s="16"/>
    </row>
    <row r="15" spans="1:22" x14ac:dyDescent="0.2">
      <c r="A15" s="20" t="s">
        <v>77</v>
      </c>
      <c r="B15" s="16"/>
    </row>
    <row r="16" spans="1:22" x14ac:dyDescent="0.2">
      <c r="B16" s="16"/>
    </row>
    <row r="17" spans="1:22" x14ac:dyDescent="0.2">
      <c r="B17" s="18">
        <v>3000000</v>
      </c>
      <c r="C17" s="18">
        <v>3000000</v>
      </c>
      <c r="D17" s="18">
        <v>3000000</v>
      </c>
      <c r="E17" s="18">
        <v>3000000</v>
      </c>
      <c r="F17" s="18">
        <v>3000000</v>
      </c>
      <c r="G17" s="18">
        <v>3000000</v>
      </c>
      <c r="H17" s="18">
        <v>3000000</v>
      </c>
      <c r="I17" s="18">
        <v>3000000</v>
      </c>
      <c r="J17" s="18">
        <v>3000000</v>
      </c>
      <c r="K17" s="18">
        <v>3000000</v>
      </c>
      <c r="L17" s="18">
        <v>3000000</v>
      </c>
      <c r="M17" s="18">
        <v>3000000</v>
      </c>
      <c r="N17" s="18">
        <v>3000000</v>
      </c>
      <c r="O17" s="18">
        <v>3000000</v>
      </c>
      <c r="P17" s="18">
        <v>3000000</v>
      </c>
      <c r="Q17" s="18">
        <v>3000000</v>
      </c>
      <c r="R17" s="18">
        <v>3000000</v>
      </c>
      <c r="S17" s="18">
        <v>3000000</v>
      </c>
      <c r="T17" s="18">
        <v>3000000</v>
      </c>
      <c r="U17" s="17">
        <v>18</v>
      </c>
      <c r="V17" s="18">
        <f>SUM(B17:T17)</f>
        <v>57000000</v>
      </c>
    </row>
    <row r="18" spans="1:22" x14ac:dyDescent="0.2">
      <c r="B18" s="18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2" ht="30" x14ac:dyDescent="0.2">
      <c r="A19" s="24" t="s">
        <v>79</v>
      </c>
      <c r="B19" s="18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2" x14ac:dyDescent="0.2">
      <c r="B20" s="1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2" x14ac:dyDescent="0.2">
      <c r="B21" s="18">
        <v>1700000</v>
      </c>
      <c r="C21" s="18">
        <v>1700000</v>
      </c>
      <c r="D21" s="18">
        <v>1700000</v>
      </c>
      <c r="E21" s="18">
        <v>1700000</v>
      </c>
      <c r="F21" s="18">
        <v>1700000</v>
      </c>
      <c r="G21" s="18">
        <v>1700000</v>
      </c>
      <c r="H21" s="18">
        <v>1700000</v>
      </c>
      <c r="I21" s="18">
        <v>1700000</v>
      </c>
      <c r="J21" s="18">
        <v>1700000</v>
      </c>
      <c r="K21" s="18">
        <v>1700000</v>
      </c>
      <c r="L21" s="18">
        <v>1700000</v>
      </c>
      <c r="M21" s="18">
        <v>1700000</v>
      </c>
      <c r="N21" s="18">
        <v>1700000</v>
      </c>
      <c r="O21" s="18">
        <v>1700000</v>
      </c>
      <c r="P21" s="18">
        <v>1700000</v>
      </c>
      <c r="Q21" s="18">
        <v>1700000</v>
      </c>
      <c r="R21" s="18">
        <v>1700000</v>
      </c>
      <c r="S21" s="18">
        <v>1700000</v>
      </c>
      <c r="T21" s="18">
        <v>1700000</v>
      </c>
      <c r="U21" s="17">
        <v>18</v>
      </c>
      <c r="V21" s="16">
        <f>SUM(C21:T21)</f>
        <v>30600000</v>
      </c>
    </row>
    <row r="22" spans="1:22" x14ac:dyDescent="0.2">
      <c r="B22" s="18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2" x14ac:dyDescent="0.2">
      <c r="B23" s="16"/>
    </row>
    <row r="24" spans="1:22" x14ac:dyDescent="0.2">
      <c r="A24" t="s">
        <v>75</v>
      </c>
      <c r="B24" s="16"/>
    </row>
    <row r="26" spans="1:22" x14ac:dyDescent="0.2">
      <c r="B26" s="18"/>
    </row>
    <row r="27" spans="1:22" x14ac:dyDescent="0.2">
      <c r="A27" t="s">
        <v>64</v>
      </c>
      <c r="B27" s="18">
        <v>400000</v>
      </c>
    </row>
    <row r="28" spans="1:22" x14ac:dyDescent="0.2">
      <c r="A28" t="s">
        <v>65</v>
      </c>
      <c r="B28" s="18">
        <f>400000*18</f>
        <v>7200000</v>
      </c>
      <c r="V28" s="16">
        <f>SUM(V5:V27)</f>
        <v>121140000</v>
      </c>
    </row>
    <row r="29" spans="1:22" ht="13" customHeight="1" x14ac:dyDescent="0.2">
      <c r="A29" t="s">
        <v>66</v>
      </c>
      <c r="B29" s="18">
        <f>3000000*18</f>
        <v>54000000</v>
      </c>
      <c r="V29" s="16">
        <f>B40</f>
        <v>1080600000</v>
      </c>
    </row>
    <row r="30" spans="1:22" x14ac:dyDescent="0.2">
      <c r="A30" t="s">
        <v>67</v>
      </c>
      <c r="B30" s="18">
        <f>8000000+20000000</f>
        <v>28000000</v>
      </c>
    </row>
    <row r="31" spans="1:22" x14ac:dyDescent="0.2">
      <c r="A31" t="s">
        <v>68</v>
      </c>
      <c r="B31" s="18">
        <f>4000000*18</f>
        <v>72000000</v>
      </c>
      <c r="U31" t="s">
        <v>69</v>
      </c>
      <c r="V31" s="16">
        <f>SUM(V28:V30)</f>
        <v>1201740000</v>
      </c>
    </row>
    <row r="32" spans="1:22" x14ac:dyDescent="0.2">
      <c r="A32" t="s">
        <v>78</v>
      </c>
      <c r="B32" s="18">
        <f>14000000*18</f>
        <v>252000000</v>
      </c>
      <c r="U32" t="s">
        <v>70</v>
      </c>
      <c r="V32" s="16">
        <v>200000000</v>
      </c>
    </row>
    <row r="33" spans="1:22" x14ac:dyDescent="0.2">
      <c r="A33" t="s">
        <v>72</v>
      </c>
      <c r="B33" s="18">
        <f>6500000*18</f>
        <v>117000000</v>
      </c>
      <c r="U33" s="20" t="s">
        <v>71</v>
      </c>
      <c r="V33" s="21">
        <f>SUM(V31:V32)</f>
        <v>1401740000</v>
      </c>
    </row>
    <row r="34" spans="1:22" x14ac:dyDescent="0.2">
      <c r="A34" t="s">
        <v>73</v>
      </c>
      <c r="B34" s="18">
        <f>5000000*18</f>
        <v>90000000</v>
      </c>
    </row>
    <row r="35" spans="1:22" x14ac:dyDescent="0.2">
      <c r="A35" t="s">
        <v>74</v>
      </c>
      <c r="B35" s="18">
        <f>20000000*18</f>
        <v>360000000</v>
      </c>
    </row>
    <row r="36" spans="1:22" x14ac:dyDescent="0.2">
      <c r="B36" s="18"/>
    </row>
    <row r="37" spans="1:22" x14ac:dyDescent="0.2">
      <c r="A37" t="s">
        <v>76</v>
      </c>
      <c r="B37" s="18">
        <v>100000000</v>
      </c>
    </row>
    <row r="38" spans="1:22" x14ac:dyDescent="0.2">
      <c r="B38" s="18"/>
    </row>
    <row r="39" spans="1:22" x14ac:dyDescent="0.2">
      <c r="B39" s="16"/>
      <c r="V39" s="15"/>
    </row>
    <row r="40" spans="1:22" x14ac:dyDescent="0.2">
      <c r="B40" s="16">
        <f>SUM(B26:B37)</f>
        <v>1080600000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FC CL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Valdés</dc:creator>
  <cp:lastModifiedBy>rodrigo palacios</cp:lastModifiedBy>
  <dcterms:created xsi:type="dcterms:W3CDTF">2024-05-30T21:10:13Z</dcterms:created>
  <dcterms:modified xsi:type="dcterms:W3CDTF">2025-09-25T15:52:06Z</dcterms:modified>
</cp:coreProperties>
</file>