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DC5AD1A2-EACF-4B0B-A5C2-147F77DA6411}" xr6:coauthVersionLast="47" xr6:coauthVersionMax="47" xr10:uidLastSave="{00000000-0000-0000-0000-000000000000}"/>
  <bookViews>
    <workbookView xWindow="0" yWindow="0" windowWidth="16457" windowHeight="17914" tabRatio="685" activeTab="1" xr2:uid="{899214EE-B51D-4446-AC56-B680CE1E289C}"/>
  </bookViews>
  <sheets>
    <sheet name="Dash Funcionários" sheetId="5" r:id="rId1"/>
    <sheet name="Dash Escritórios" sheetId="10" r:id="rId2"/>
    <sheet name="Tabela Dinâmica Dados Vend" sheetId="8" r:id="rId3"/>
    <sheet name="Gráfico Masc &amp; Fem" sheetId="9" r:id="rId4"/>
    <sheet name="Waffle" sheetId="7" state="hidden" r:id="rId5"/>
    <sheet name="Gráfico Velocímetro" sheetId="6" state="hidden" r:id="rId6"/>
    <sheet name="Tabela Dinâmica" sheetId="4" r:id="rId7"/>
    <sheet name="Vendas" sheetId="1" r:id="rId8"/>
    <sheet name="Dados Vendedor" sheetId="2" r:id="rId9"/>
    <sheet name="Imagens" sheetId="3" r:id="rId10"/>
  </sheets>
  <definedNames>
    <definedName name="SegmentaçãodeDados_Loja">#N/A</definedName>
    <definedName name="SegmentaçãodeDados_Produto">#N/A</definedName>
    <definedName name="SegmentaçãodeDados_Vendedor">#N/A</definedName>
  </definedNames>
  <calcPr calcId="181029"/>
  <pivotCaches>
    <pivotCache cacheId="0" r:id="rId11"/>
    <pivotCache cacheId="1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0" l="1" a="1"/>
  <c r="H6" i="10" s="1"/>
  <c r="H7" i="10" a="1"/>
  <c r="H7" i="10" s="1"/>
  <c r="H8" i="10" a="1"/>
  <c r="H8" i="10" s="1"/>
  <c r="H9" i="10" a="1"/>
  <c r="H9" i="10" s="1"/>
  <c r="H10" i="10" a="1"/>
  <c r="H10" i="10" s="1"/>
  <c r="H11" i="10" a="1"/>
  <c r="H11" i="10" s="1"/>
  <c r="H12" i="10" a="1"/>
  <c r="H12" i="10" s="1"/>
  <c r="H13" i="10" a="1"/>
  <c r="H13" i="10" s="1"/>
  <c r="H14" i="10" a="1"/>
  <c r="H14" i="10" s="1"/>
  <c r="H15" i="10" a="1"/>
  <c r="H15" i="10" s="1"/>
  <c r="H16" i="10" a="1"/>
  <c r="H16" i="10" s="1"/>
  <c r="H17" i="10" a="1"/>
  <c r="H17" i="10" s="1"/>
  <c r="H18" i="10" a="1"/>
  <c r="H18" i="10" s="1"/>
  <c r="H19" i="10" a="1"/>
  <c r="H19" i="10" s="1"/>
  <c r="H20" i="10" a="1"/>
  <c r="H20" i="10" s="1"/>
  <c r="H5" i="10" a="1"/>
  <c r="H5" i="10" s="1"/>
  <c r="G6" i="10" a="1"/>
  <c r="G6" i="10" s="1"/>
  <c r="G7" i="10" a="1"/>
  <c r="G7" i="10" s="1"/>
  <c r="G8" i="10" a="1"/>
  <c r="G8" i="10" s="1"/>
  <c r="G9" i="10" a="1"/>
  <c r="G9" i="10" s="1"/>
  <c r="G10" i="10" a="1"/>
  <c r="G10" i="10" s="1"/>
  <c r="G11" i="10" a="1"/>
  <c r="G11" i="10" s="1"/>
  <c r="G12" i="10" a="1"/>
  <c r="G12" i="10" s="1"/>
  <c r="G13" i="10" a="1"/>
  <c r="G13" i="10" s="1"/>
  <c r="G14" i="10" a="1"/>
  <c r="G14" i="10" s="1"/>
  <c r="G15" i="10" a="1"/>
  <c r="G15" i="10" s="1"/>
  <c r="G16" i="10" a="1"/>
  <c r="G16" i="10" s="1"/>
  <c r="G17" i="10" a="1"/>
  <c r="G17" i="10" s="1"/>
  <c r="G18" i="10" a="1"/>
  <c r="G18" i="10" s="1"/>
  <c r="G19" i="10" a="1"/>
  <c r="G19" i="10" s="1"/>
  <c r="G20" i="10" a="1"/>
  <c r="G20" i="10" s="1"/>
  <c r="G5" i="10" a="1"/>
  <c r="G5" i="10" s="1"/>
  <c r="F6" i="10" a="1"/>
  <c r="F6" i="10" s="1"/>
  <c r="F7" i="10" a="1"/>
  <c r="F7" i="10" s="1"/>
  <c r="F8" i="10" a="1"/>
  <c r="F8" i="10" s="1"/>
  <c r="F9" i="10" a="1"/>
  <c r="F9" i="10" s="1"/>
  <c r="F10" i="10" a="1"/>
  <c r="F10" i="10" s="1"/>
  <c r="F11" i="10" a="1"/>
  <c r="F11" i="10" s="1"/>
  <c r="F12" i="10" a="1"/>
  <c r="F12" i="10" s="1"/>
  <c r="F13" i="10" a="1"/>
  <c r="F13" i="10" s="1"/>
  <c r="F14" i="10" a="1"/>
  <c r="F14" i="10" s="1"/>
  <c r="F15" i="10" a="1"/>
  <c r="F15" i="10" s="1"/>
  <c r="F16" i="10" a="1"/>
  <c r="F16" i="10" s="1"/>
  <c r="F17" i="10" a="1"/>
  <c r="F17" i="10" s="1"/>
  <c r="F18" i="10" a="1"/>
  <c r="F18" i="10" s="1"/>
  <c r="F19" i="10" a="1"/>
  <c r="F19" i="10" s="1"/>
  <c r="F20" i="10" a="1"/>
  <c r="F20" i="10" s="1"/>
  <c r="F5" i="10" a="1"/>
  <c r="F5" i="10" s="1"/>
  <c r="B17" i="10"/>
  <c r="B1" i="10"/>
  <c r="D2" i="9"/>
  <c r="B5" i="9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I8" i="7"/>
  <c r="I7" i="7" s="1"/>
  <c r="I6" i="7" s="1"/>
  <c r="I5" i="7" s="1"/>
  <c r="I4" i="7" s="1"/>
  <c r="J8" i="7"/>
  <c r="J7" i="7" s="1"/>
  <c r="J6" i="7" s="1"/>
  <c r="J5" i="7" s="1"/>
  <c r="J4" i="7" s="1"/>
  <c r="I9" i="7"/>
  <c r="J9" i="7"/>
  <c r="K9" i="7"/>
  <c r="K8" i="7" s="1"/>
  <c r="K7" i="7" s="1"/>
  <c r="K6" i="7" s="1"/>
  <c r="K5" i="7" s="1"/>
  <c r="K4" i="7" s="1"/>
  <c r="L9" i="7"/>
  <c r="L8" i="7" s="1"/>
  <c r="L7" i="7" s="1"/>
  <c r="L6" i="7" s="1"/>
  <c r="L5" i="7" s="1"/>
  <c r="L4" i="7" s="1"/>
  <c r="I10" i="7"/>
  <c r="J10" i="7"/>
  <c r="K10" i="7"/>
  <c r="L10" i="7"/>
  <c r="C11" i="7"/>
  <c r="C10" i="7" s="1"/>
  <c r="C9" i="7" s="1"/>
  <c r="C8" i="7" s="1"/>
  <c r="C7" i="7" s="1"/>
  <c r="C6" i="7" s="1"/>
  <c r="C5" i="7" s="1"/>
  <c r="C4" i="7" s="1"/>
  <c r="D11" i="7"/>
  <c r="D10" i="7" s="1"/>
  <c r="D9" i="7" s="1"/>
  <c r="D8" i="7" s="1"/>
  <c r="D7" i="7" s="1"/>
  <c r="D6" i="7" s="1"/>
  <c r="D5" i="7" s="1"/>
  <c r="D4" i="7" s="1"/>
  <c r="E11" i="7"/>
  <c r="E10" i="7" s="1"/>
  <c r="E9" i="7" s="1"/>
  <c r="E8" i="7" s="1"/>
  <c r="E7" i="7" s="1"/>
  <c r="E6" i="7" s="1"/>
  <c r="E5" i="7" s="1"/>
  <c r="E4" i="7" s="1"/>
  <c r="F11" i="7"/>
  <c r="F10" i="7" s="1"/>
  <c r="F9" i="7" s="1"/>
  <c r="F8" i="7" s="1"/>
  <c r="F7" i="7" s="1"/>
  <c r="F6" i="7" s="1"/>
  <c r="F5" i="7" s="1"/>
  <c r="F4" i="7" s="1"/>
  <c r="G11" i="7"/>
  <c r="G10" i="7" s="1"/>
  <c r="G9" i="7" s="1"/>
  <c r="G8" i="7" s="1"/>
  <c r="G7" i="7" s="1"/>
  <c r="G6" i="7" s="1"/>
  <c r="G5" i="7" s="1"/>
  <c r="G4" i="7" s="1"/>
  <c r="H11" i="7"/>
  <c r="H10" i="7" s="1"/>
  <c r="H9" i="7" s="1"/>
  <c r="H8" i="7" s="1"/>
  <c r="H7" i="7" s="1"/>
  <c r="H6" i="7" s="1"/>
  <c r="H5" i="7" s="1"/>
  <c r="H4" i="7" s="1"/>
  <c r="I11" i="7"/>
  <c r="J11" i="7"/>
  <c r="K11" i="7"/>
  <c r="L11" i="7"/>
  <c r="D12" i="7"/>
  <c r="E12" i="7"/>
  <c r="F12" i="7"/>
  <c r="G12" i="7"/>
  <c r="H12" i="7"/>
  <c r="I12" i="7"/>
  <c r="J12" i="7"/>
  <c r="K12" i="7"/>
  <c r="L12" i="7"/>
  <c r="C12" i="7"/>
  <c r="E13" i="7"/>
  <c r="F13" i="7" s="1"/>
  <c r="G13" i="7" s="1"/>
  <c r="H13" i="7" s="1"/>
  <c r="I13" i="7" s="1"/>
  <c r="J13" i="7" s="1"/>
  <c r="K13" i="7" s="1"/>
  <c r="L13" i="7" s="1"/>
  <c r="D13" i="7"/>
  <c r="N25" i="5" a="1"/>
  <c r="N25" i="5" s="1"/>
  <c r="N26" i="5" a="1"/>
  <c r="N26" i="5" s="1"/>
  <c r="M17" i="5" a="1"/>
  <c r="M17" i="5" s="1"/>
  <c r="M18" i="5" a="1"/>
  <c r="M18" i="5" s="1"/>
  <c r="M19" i="5" a="1"/>
  <c r="M19" i="5" s="1"/>
  <c r="M20" i="5" a="1"/>
  <c r="M20" i="5" s="1"/>
  <c r="M21" i="5" a="1"/>
  <c r="M21" i="5" s="1"/>
  <c r="M22" i="5" a="1"/>
  <c r="M22" i="5" s="1"/>
  <c r="N23" i="5" a="1"/>
  <c r="N23" i="5" s="1"/>
  <c r="N24" i="5" a="1"/>
  <c r="N24" i="5" s="1"/>
  <c r="M16" i="5" a="1"/>
  <c r="M16" i="5" s="1"/>
  <c r="M23" i="5" a="1"/>
  <c r="M23" i="5" s="1"/>
  <c r="M24" i="5" a="1"/>
  <c r="M24" i="5" s="1"/>
  <c r="M25" i="5" a="1"/>
  <c r="M25" i="5" s="1"/>
  <c r="M26" i="5" a="1"/>
  <c r="M26" i="5" s="1"/>
  <c r="L16" i="5" a="1"/>
  <c r="L16" i="5" s="1"/>
  <c r="D14" i="6"/>
  <c r="B11" i="6"/>
  <c r="B13" i="6" s="1"/>
  <c r="B4" i="6"/>
  <c r="B3" i="6"/>
  <c r="B5" i="6"/>
  <c r="B2" i="6"/>
  <c r="G23" i="10" l="1"/>
  <c r="H23" i="10"/>
  <c r="B2" i="9"/>
  <c r="D11" i="6"/>
  <c r="A1" i="7" s="1"/>
</calcChain>
</file>

<file path=xl/sharedStrings.xml><?xml version="1.0" encoding="utf-8"?>
<sst xmlns="http://schemas.openxmlformats.org/spreadsheetml/2006/main" count="223" uniqueCount="70">
  <si>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</si>
  <si>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</si>
  <si>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</si>
  <si>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</si>
  <si>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</si>
  <si>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</si>
  <si>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</si>
  <si>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</si>
  <si>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</si>
  <si>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</si>
  <si>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</si>
  <si>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</si>
  <si>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</si>
  <si>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</si>
  <si>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</si>
  <si>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</si>
  <si>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</si>
  <si>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</si>
  <si>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</si>
  <si>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</si>
  <si>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</si>
  <si>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</si>
  <si>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</si>
  <si>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</si>
  <si>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</si>
  <si>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</si>
  <si>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</si>
  <si>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</si>
  <si>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</si>
  <si>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</si>
  <si>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</si>
  <si>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</si>
  <si>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</si>
  <si>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</si>
  <si>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</si>
  <si>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</si>
  <si>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</si>
  <si>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</si>
  <si>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</si>
  <si>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</si>
  <si>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</si>
  <si>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</si>
  <si>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Total Geral</t>
  </si>
  <si>
    <t>Soma de Unidades Vendidas</t>
  </si>
  <si>
    <t>Soma de Valor Unitário</t>
  </si>
  <si>
    <t xml:space="preserve">Soma de  Total </t>
  </si>
  <si>
    <t>Ruim</t>
  </si>
  <si>
    <t>Regular</t>
  </si>
  <si>
    <t xml:space="preserve">Bom </t>
  </si>
  <si>
    <t>Ótimo</t>
  </si>
  <si>
    <t>META</t>
  </si>
  <si>
    <t>Ponteiro</t>
  </si>
  <si>
    <t>Valor da Ponta Ponteiro</t>
  </si>
  <si>
    <t>Tamanho Ponteiro</t>
  </si>
  <si>
    <t>Complemento</t>
  </si>
  <si>
    <t>Marcador</t>
  </si>
  <si>
    <t>Meta Atingida</t>
  </si>
  <si>
    <t>Quantidade Vendida</t>
  </si>
  <si>
    <t>Meta Vendas: R$ 2.000,00</t>
  </si>
  <si>
    <t>Total</t>
  </si>
  <si>
    <t>Rótulos de Linha</t>
  </si>
  <si>
    <t>DASHBOARD TOTAL VENDAS POR VENDEDOR</t>
  </si>
  <si>
    <t xml:space="preserve">Soma de  Vendas </t>
  </si>
  <si>
    <t>Soma de Quantidade</t>
  </si>
  <si>
    <t>Vendas Femininas</t>
  </si>
  <si>
    <t>Atual</t>
  </si>
  <si>
    <t>Vendas Masculinas</t>
  </si>
  <si>
    <t xml:space="preserve">Vendas </t>
  </si>
  <si>
    <t>Vendas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</si>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</sst>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8" fontId="0" fillId="0" borderId="0" xfId="0" applyNumberFormat="1"/>
    <xf numFmtId="0" fontId="0" fillId="0" borderId="0" xfId="0" pivotButton="1"/>
    <xf numFmtId="0" fontId="2" fillId="0" borderId="0" xfId="0" applyFont="1"/>
    <xf numFmtId="0" fontId="0" fillId="0" borderId="0" xfId="0" applyAlignment="1">
      <alignment horizontal="center" vertical="center"/>
    </xf>
    <xf numFmtId="44" fontId="0" fillId="0" borderId="0" xfId="2" applyFont="1"/>
    <xf numFmtId="44" fontId="0" fillId="0" borderId="0" xfId="0" applyNumberFormat="1"/>
    <xf numFmtId="9" fontId="0" fillId="0" borderId="0" xfId="3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9" fontId="0" fillId="0" borderId="0" xfId="0" applyNumberFormat="1"/>
    <xf numFmtId="9" fontId="4" fillId="3" borderId="2" xfId="3" applyFont="1" applyFill="1" applyBorder="1"/>
    <xf numFmtId="0" fontId="4" fillId="3" borderId="0" xfId="0" applyFont="1" applyFill="1"/>
    <xf numFmtId="164" fontId="0" fillId="0" borderId="0" xfId="3" applyNumberFormat="1" applyFont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NumberFormat="1"/>
    <xf numFmtId="4" fontId="0" fillId="0" borderId="0" xfId="0" applyNumberFormat="1" applyAlignment="1">
      <alignment horizontal="center"/>
    </xf>
    <xf numFmtId="4" fontId="0" fillId="0" borderId="0" xfId="2" applyNumberFormat="1" applyFont="1" applyAlignment="1">
      <alignment horizontal="center"/>
    </xf>
    <xf numFmtId="0" fontId="0" fillId="2" borderId="3" xfId="0" applyFill="1" applyBorder="1"/>
    <xf numFmtId="44" fontId="0" fillId="2" borderId="3" xfId="2" applyFont="1" applyFill="1" applyBorder="1"/>
    <xf numFmtId="0" fontId="0" fillId="0" borderId="3" xfId="0" applyBorder="1"/>
    <xf numFmtId="44" fontId="0" fillId="0" borderId="3" xfId="2" applyFont="1" applyBorder="1"/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Moeda" xfId="2" builtinId="4"/>
    <cellStyle name="Moeda 2" xfId="1" xr:uid="{D20B583B-A55C-4FA0-80A7-B1D30624E25E}"/>
    <cellStyle name="Normal" xfId="0" builtinId="0"/>
    <cellStyle name="Porcentagem" xfId="3" builtinId="5"/>
  </cellStyles>
  <dxfs count="3">
    <dxf>
      <font>
        <color theme="9" tint="0.39994506668294322"/>
      </font>
      <fill>
        <patternFill>
          <bgColor theme="9" tint="0.39994506668294322"/>
        </patternFill>
      </fill>
    </dxf>
    <dxf>
      <numFmt numFmtId="12" formatCode="&quot;R$&quot;\ #,##0.00;[Red]\-&quot;R$&quot;\ #,##0.00"/>
    </dxf>
    <dxf>
      <numFmt numFmtId="12" formatCode="&quot;R$&quot;\ #,##0.00;[Red]\-&quot;R$&quot;\ #,##0.0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2.pn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image" Target="../media/image24.png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Masc &amp; Fem'!$B$1</c:f>
              <c:strCache>
                <c:ptCount val="1"/>
                <c:pt idx="0">
                  <c:v>Atual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3-E885-40C2-867E-27A9064588B7}"/>
              </c:ext>
            </c:extLst>
          </c:dPt>
          <c:val>
            <c:numRef>
              <c:f>'Gráfico Masc &amp; Fem'!$B$2</c:f>
              <c:numCache>
                <c:formatCode>0.0%</c:formatCode>
                <c:ptCount val="1"/>
                <c:pt idx="0">
                  <c:v>0.22517390744259447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5-40C2-867E-27A9064588B7}"/>
            </c:ext>
          </c:extLst>
        </c:ser>
        <c:ser>
          <c:idx val="1"/>
          <c:order val="1"/>
          <c:tx>
            <c:strRef>
              <c:f>'Gráfico Masc &amp; Fem'!$C$1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885-40C2-867E-27A9064588B7}"/>
              </c:ext>
            </c:extLst>
          </c:dPt>
          <c:val>
            <c:numRef>
              <c:f>'Gráfico Masc &amp; Fem'!$C$2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85-40C2-867E-27A906458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705961344"/>
        <c:axId val="705958104"/>
      </c:barChart>
      <c:catAx>
        <c:axId val="705961344"/>
        <c:scaling>
          <c:orientation val="minMax"/>
        </c:scaling>
        <c:delete val="1"/>
        <c:axPos val="b"/>
        <c:majorTickMark val="none"/>
        <c:minorTickMark val="none"/>
        <c:tickLblPos val="nextTo"/>
        <c:crossAx val="705958104"/>
        <c:crosses val="autoZero"/>
        <c:auto val="1"/>
        <c:lblAlgn val="ctr"/>
        <c:lblOffset val="100"/>
        <c:noMultiLvlLbl val="0"/>
      </c:catAx>
      <c:valAx>
        <c:axId val="705958104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70596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Masc &amp; Fem'!$B$4</c:f>
              <c:strCache>
                <c:ptCount val="1"/>
                <c:pt idx="0">
                  <c:v>Atual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3-8CE8-4FBE-A5F9-CFE048B9BB1F}"/>
              </c:ext>
            </c:extLst>
          </c:dPt>
          <c:val>
            <c:numRef>
              <c:f>'Gráfico Masc &amp; Fem'!$B$5</c:f>
              <c:numCache>
                <c:formatCode>0.0%</c:formatCode>
                <c:ptCount val="1"/>
                <c:pt idx="0">
                  <c:v>0.77482609255740564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8-4FBE-A5F9-CFE048B9BB1F}"/>
            </c:ext>
          </c:extLst>
        </c:ser>
        <c:ser>
          <c:idx val="1"/>
          <c:order val="1"/>
          <c:tx>
            <c:strRef>
              <c:f>'Gráfico Masc &amp; Fem'!$C$4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E8-4FBE-A5F9-CFE048B9BB1F}"/>
              </c:ext>
            </c:extLst>
          </c:dPt>
          <c:val>
            <c:numRef>
              <c:f>'Gráfico Masc &amp; Fem'!$C$5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E8-4FBE-A5F9-CFE048B9B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858245072"/>
        <c:axId val="858245432"/>
      </c:barChart>
      <c:catAx>
        <c:axId val="858245072"/>
        <c:scaling>
          <c:orientation val="minMax"/>
        </c:scaling>
        <c:delete val="1"/>
        <c:axPos val="b"/>
        <c:majorTickMark val="none"/>
        <c:minorTickMark val="none"/>
        <c:tickLblPos val="nextTo"/>
        <c:crossAx val="858245432"/>
        <c:crosses val="autoZero"/>
        <c:auto val="1"/>
        <c:lblAlgn val="ctr"/>
        <c:lblOffset val="100"/>
        <c:noMultiLvlLbl val="0"/>
      </c:catAx>
      <c:valAx>
        <c:axId val="858245432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85824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93-4BAD-BC09-C914521959A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93-4BAD-BC09-C914521959A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D93-4BAD-BC09-C914521959A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93-4BAD-BC09-C914521959AB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93-4BAD-BC09-C914521959AB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93-4BAD-BC09-C914521959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Velocímetro'!$A$2:$A$6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META</c:v>
                </c:pt>
              </c:strCache>
            </c:strRef>
          </c:cat>
          <c:val>
            <c:numRef>
              <c:f>'Gráfico Velocímetro'!$B$2:$B$6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9"/>
      </c:doughnutChart>
      <c:pieChart>
        <c:varyColors val="1"/>
        <c:ser>
          <c:idx val="1"/>
          <c:order val="1"/>
          <c:tx>
            <c:strRef>
              <c:f>'Gráfico Velocímetro'!$A$10</c:f>
              <c:strCache>
                <c:ptCount val="1"/>
                <c:pt idx="0">
                  <c:v>Ponteiro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93-4BAD-BC09-C914521959AB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93-4BAD-BC09-C914521959A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93-4BAD-BC09-C914521959AB}"/>
              </c:ext>
            </c:extLst>
          </c:dPt>
          <c:val>
            <c:numRef>
              <c:f>'Gráfico Velocímetro'!$B$11:$B$13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1691.2199999999998</c:v>
                </c:pt>
                <c:pt idx="1">
                  <c:v>50</c:v>
                </c:pt>
                <c:pt idx="2" formatCode="_(&quot;R$&quot;* #,##0.00_);_(&quot;R$&quot;* \(#,##0.00\);_(&quot;R$&quot;* &quot;-&quot;??_);_(@_)">
                  <c:v>2258.7800000000002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Dinâmica!Tabela dinâmica2</c:name>
    <c:fmtId val="11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'Tabela Dinâmica'!$I$3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'Tabela Dinâmica'!$H$4:$H$8</c:f>
              <c:strCache>
                <c:ptCount val="4"/>
                <c:pt idx="0">
                  <c:v>Bermuda Masculino</c:v>
                </c:pt>
                <c:pt idx="1">
                  <c:v>Bota Masculina</c:v>
                </c:pt>
                <c:pt idx="2">
                  <c:v>Camisa Masculina</c:v>
                </c:pt>
                <c:pt idx="3">
                  <c:v>Chinelo</c:v>
                </c:pt>
              </c:strCache>
            </c:strRef>
          </c:cat>
          <c:val>
            <c:numRef>
              <c:f>'Tabela Dinâmica'!$I$4:$I$8</c:f>
              <c:numCache>
                <c:formatCode>General</c:formatCode>
                <c:ptCount val="4"/>
                <c:pt idx="0">
                  <c:v>297.12</c:v>
                </c:pt>
                <c:pt idx="1">
                  <c:v>1120.6999999999998</c:v>
                </c:pt>
                <c:pt idx="2">
                  <c:v>153.4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9-4942-B2BC-CBE177AB9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852016"/>
        <c:axId val="779852376"/>
      </c:areaChart>
      <c:catAx>
        <c:axId val="77985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852376"/>
        <c:crosses val="autoZero"/>
        <c:auto val="1"/>
        <c:lblAlgn val="ctr"/>
        <c:lblOffset val="100"/>
        <c:noMultiLvlLbl val="0"/>
      </c:catAx>
      <c:valAx>
        <c:axId val="779852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85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Dinâmica!Tabela dinâmica2</c:name>
    <c:fmtId val="46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Dinâmica'!$H$4:$H$8</c:f>
              <c:strCache>
                <c:ptCount val="4"/>
                <c:pt idx="0">
                  <c:v>Bermuda Masculino</c:v>
                </c:pt>
                <c:pt idx="1">
                  <c:v>Bota Masculina</c:v>
                </c:pt>
                <c:pt idx="2">
                  <c:v>Camisa Masculina</c:v>
                </c:pt>
                <c:pt idx="3">
                  <c:v>Chinelo</c:v>
                </c:pt>
              </c:strCache>
            </c:strRef>
          </c:cat>
          <c:val>
            <c:numRef>
              <c:f>'Tabela Dinâmica'!$I$4:$I$8</c:f>
              <c:numCache>
                <c:formatCode>General</c:formatCode>
                <c:ptCount val="4"/>
                <c:pt idx="0">
                  <c:v>297.12</c:v>
                </c:pt>
                <c:pt idx="1">
                  <c:v>1120.6999999999998</c:v>
                </c:pt>
                <c:pt idx="2">
                  <c:v>153.4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1-4EB5-A68B-276882BA3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636472"/>
        <c:axId val="835642232"/>
      </c:barChart>
      <c:catAx>
        <c:axId val="83563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642232"/>
        <c:crosses val="autoZero"/>
        <c:auto val="1"/>
        <c:lblAlgn val="ctr"/>
        <c:lblOffset val="100"/>
        <c:noMultiLvlLbl val="0"/>
      </c:catAx>
      <c:valAx>
        <c:axId val="8356422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5636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svg"/><Relationship Id="rId3" Type="http://schemas.openxmlformats.org/officeDocument/2006/relationships/image" Target="../media/image19.png"/><Relationship Id="rId7" Type="http://schemas.openxmlformats.org/officeDocument/2006/relationships/image" Target="../media/image25.png"/><Relationship Id="rId2" Type="http://schemas.openxmlformats.org/officeDocument/2006/relationships/image" Target="../media/image18.svg"/><Relationship Id="rId1" Type="http://schemas.openxmlformats.org/officeDocument/2006/relationships/image" Target="../media/image17.pn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10" Type="http://schemas.openxmlformats.org/officeDocument/2006/relationships/image" Target="../media/image28.svg"/><Relationship Id="rId4" Type="http://schemas.openxmlformats.org/officeDocument/2006/relationships/image" Target="../media/image20.svg"/><Relationship Id="rId9" Type="http://schemas.openxmlformats.org/officeDocument/2006/relationships/image" Target="../media/image2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svg"/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svg"/><Relationship Id="rId1" Type="http://schemas.openxmlformats.org/officeDocument/2006/relationships/image" Target="../media/image29.png"/><Relationship Id="rId6" Type="http://schemas.openxmlformats.org/officeDocument/2006/relationships/image" Target="../media/image34.svg"/><Relationship Id="rId5" Type="http://schemas.openxmlformats.org/officeDocument/2006/relationships/image" Target="../media/image33.png"/><Relationship Id="rId10" Type="http://schemas.openxmlformats.org/officeDocument/2006/relationships/image" Target="../media/image38.svg"/><Relationship Id="rId4" Type="http://schemas.openxmlformats.org/officeDocument/2006/relationships/image" Target="../media/image32.svg"/><Relationship Id="rId9" Type="http://schemas.openxmlformats.org/officeDocument/2006/relationships/image" Target="../media/image37.sv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4" Type="http://schemas.openxmlformats.org/officeDocument/2006/relationships/image" Target="../media/image1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478971</xdr:colOff>
      <xdr:row>4</xdr:row>
      <xdr:rowOff>38099</xdr:rowOff>
    </xdr:from>
    <xdr:to>
      <xdr:col>10</xdr:col>
      <xdr:colOff>76199</xdr:colOff>
      <xdr:row>9</xdr:row>
      <xdr:rowOff>5442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94D8C9C2-16DF-4058-9BC9-0771B43AA172}"/>
            </a:ext>
          </a:extLst>
        </xdr:cNvPr>
        <xdr:cNvSpPr/>
      </xdr:nvSpPr>
      <xdr:spPr>
        <a:xfrm>
          <a:off x="4397828" y="778328"/>
          <a:ext cx="2209800" cy="908957"/>
        </a:xfrm>
        <a:prstGeom prst="roundRect">
          <a:avLst>
            <a:gd name="adj" fmla="val 9731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6</xdr:col>
      <xdr:colOff>569685</xdr:colOff>
      <xdr:row>4</xdr:row>
      <xdr:rowOff>54672</xdr:rowOff>
    </xdr:from>
    <xdr:to>
      <xdr:col>8</xdr:col>
      <xdr:colOff>139870</xdr:colOff>
      <xdr:row>8</xdr:row>
      <xdr:rowOff>56193</xdr:rowOff>
    </xdr:to>
    <xdr:pic>
      <xdr:nvPicPr>
        <xdr:cNvPr id="8" name="Graphic 5" descr="Clothes hanger">
          <a:extLst>
            <a:ext uri="{FF2B5EF4-FFF2-40B4-BE49-F238E27FC236}">
              <a16:creationId xmlns:a16="http://schemas.microsoft.com/office/drawing/2014/main" id="{E4F70912-7B75-46B3-BF44-D3927844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88542" y="794901"/>
          <a:ext cx="876471" cy="758078"/>
        </a:xfrm>
        <a:prstGeom prst="rect">
          <a:avLst/>
        </a:prstGeom>
      </xdr:spPr>
    </xdr:pic>
    <xdr:clientData/>
  </xdr:twoCellAnchor>
  <xdr:twoCellAnchor>
    <xdr:from>
      <xdr:col>8</xdr:col>
      <xdr:colOff>195943</xdr:colOff>
      <xdr:row>4</xdr:row>
      <xdr:rowOff>141878</xdr:rowOff>
    </xdr:from>
    <xdr:to>
      <xdr:col>10</xdr:col>
      <xdr:colOff>29357</xdr:colOff>
      <xdr:row>6</xdr:row>
      <xdr:rowOff>91303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8262D84-807F-40C9-63BC-A56B82E88A4E}"/>
            </a:ext>
          </a:extLst>
        </xdr:cNvPr>
        <xdr:cNvSpPr txBox="1"/>
      </xdr:nvSpPr>
      <xdr:spPr>
        <a:xfrm>
          <a:off x="5421086" y="882107"/>
          <a:ext cx="1139700" cy="335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Quantidade</a:t>
          </a:r>
        </a:p>
      </xdr:txBody>
    </xdr:sp>
    <xdr:clientData/>
  </xdr:twoCellAnchor>
  <xdr:twoCellAnchor editAs="oneCell">
    <xdr:from>
      <xdr:col>0</xdr:col>
      <xdr:colOff>130628</xdr:colOff>
      <xdr:row>4</xdr:row>
      <xdr:rowOff>0</xdr:rowOff>
    </xdr:from>
    <xdr:to>
      <xdr:col>2</xdr:col>
      <xdr:colOff>653142</xdr:colOff>
      <xdr:row>17</xdr:row>
      <xdr:rowOff>142869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Vendedor">
              <a:extLst>
                <a:ext uri="{FF2B5EF4-FFF2-40B4-BE49-F238E27FC236}">
                  <a16:creationId xmlns:a16="http://schemas.microsoft.com/office/drawing/2014/main" id="{6B7D992E-3166-47A9-99B1-60B0B787E9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628" y="740229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54427</xdr:colOff>
          <xdr:row>4</xdr:row>
          <xdr:rowOff>157842</xdr:rowOff>
        </xdr:from>
        <xdr:to>
          <xdr:col>13</xdr:col>
          <xdr:colOff>299357</xdr:colOff>
          <xdr:row>13</xdr:row>
          <xdr:rowOff>103414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B599578F-BA78-66B9-114C-EB00B6B649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Velocímetro'!$G$5:$K$12" spid="_x0000_s109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585856" y="898071"/>
              <a:ext cx="3657601" cy="16274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424541</xdr:colOff>
      <xdr:row>6</xdr:row>
      <xdr:rowOff>48768</xdr:rowOff>
    </xdr:from>
    <xdr:to>
      <xdr:col>9</xdr:col>
      <xdr:colOff>424541</xdr:colOff>
      <xdr:row>8</xdr:row>
      <xdr:rowOff>19410</xdr:rowOff>
    </xdr:to>
    <xdr:sp macro="" textlink="'Gráfico Velocímetro'!D14">
      <xdr:nvSpPr>
        <xdr:cNvPr id="11" name="CaixaDeTexto 10">
          <a:extLst>
            <a:ext uri="{FF2B5EF4-FFF2-40B4-BE49-F238E27FC236}">
              <a16:creationId xmlns:a16="http://schemas.microsoft.com/office/drawing/2014/main" id="{DBAD9304-EAD0-19A7-4CD8-0BC68B1607C7}"/>
            </a:ext>
          </a:extLst>
        </xdr:cNvPr>
        <xdr:cNvSpPr txBox="1"/>
      </xdr:nvSpPr>
      <xdr:spPr>
        <a:xfrm>
          <a:off x="5649684" y="1251639"/>
          <a:ext cx="653143" cy="340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838C14F-158F-451C-85FE-9C37E9C08C94}" type="TxLink">
            <a:rPr lang="en-US" sz="24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11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97971</xdr:colOff>
      <xdr:row>4</xdr:row>
      <xdr:rowOff>38100</xdr:rowOff>
    </xdr:from>
    <xdr:to>
      <xdr:col>6</xdr:col>
      <xdr:colOff>408215</xdr:colOff>
      <xdr:row>9</xdr:row>
      <xdr:rowOff>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1E1A15E9-8869-8362-7A9E-FF429EB84A13}"/>
            </a:ext>
          </a:extLst>
        </xdr:cNvPr>
        <xdr:cNvSpPr/>
      </xdr:nvSpPr>
      <xdr:spPr>
        <a:xfrm>
          <a:off x="2057400" y="778329"/>
          <a:ext cx="2269672" cy="903514"/>
        </a:xfrm>
        <a:prstGeom prst="roundRect">
          <a:avLst>
            <a:gd name="adj" fmla="val 9731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201385</xdr:colOff>
      <xdr:row>4</xdr:row>
      <xdr:rowOff>62297</xdr:rowOff>
    </xdr:from>
    <xdr:to>
      <xdr:col>4</xdr:col>
      <xdr:colOff>253828</xdr:colOff>
      <xdr:row>7</xdr:row>
      <xdr:rowOff>158751</xdr:rowOff>
    </xdr:to>
    <xdr:pic>
      <xdr:nvPicPr>
        <xdr:cNvPr id="3" name="Graphic 3" descr="Money">
          <a:extLst>
            <a:ext uri="{FF2B5EF4-FFF2-40B4-BE49-F238E27FC236}">
              <a16:creationId xmlns:a16="http://schemas.microsoft.com/office/drawing/2014/main" id="{3ECE59A4-C2A1-491A-BA1C-4B0A848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60814" y="802526"/>
          <a:ext cx="705585" cy="667954"/>
        </a:xfrm>
        <a:prstGeom prst="rect">
          <a:avLst/>
        </a:prstGeom>
      </xdr:spPr>
    </xdr:pic>
    <xdr:clientData/>
  </xdr:twoCellAnchor>
  <xdr:twoCellAnchor>
    <xdr:from>
      <xdr:col>4</xdr:col>
      <xdr:colOff>506185</xdr:colOff>
      <xdr:row>4</xdr:row>
      <xdr:rowOff>137125</xdr:rowOff>
    </xdr:from>
    <xdr:to>
      <xdr:col>6</xdr:col>
      <xdr:colOff>357074</xdr:colOff>
      <xdr:row>6</xdr:row>
      <xdr:rowOff>43543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4792851F-BEDE-386E-3DCB-68098BE6CC34}"/>
            </a:ext>
          </a:extLst>
        </xdr:cNvPr>
        <xdr:cNvSpPr txBox="1"/>
      </xdr:nvSpPr>
      <xdr:spPr>
        <a:xfrm>
          <a:off x="3118756" y="877354"/>
          <a:ext cx="1157175" cy="292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Total  Vendas</a:t>
          </a:r>
        </a:p>
      </xdr:txBody>
    </xdr:sp>
    <xdr:clientData/>
  </xdr:twoCellAnchor>
  <xdr:twoCellAnchor>
    <xdr:from>
      <xdr:col>4</xdr:col>
      <xdr:colOff>261258</xdr:colOff>
      <xdr:row>6</xdr:row>
      <xdr:rowOff>94108</xdr:rowOff>
    </xdr:from>
    <xdr:to>
      <xdr:col>6</xdr:col>
      <xdr:colOff>451704</xdr:colOff>
      <xdr:row>8</xdr:row>
      <xdr:rowOff>108859</xdr:rowOff>
    </xdr:to>
    <xdr:sp macro="" textlink="'Gráfico Velocímetro'!B11">
      <xdr:nvSpPr>
        <xdr:cNvPr id="12" name="CaixaDeTexto 11">
          <a:extLst>
            <a:ext uri="{FF2B5EF4-FFF2-40B4-BE49-F238E27FC236}">
              <a16:creationId xmlns:a16="http://schemas.microsoft.com/office/drawing/2014/main" id="{47BFBCC8-2C40-887B-E4FC-DB6913C774A1}"/>
            </a:ext>
          </a:extLst>
        </xdr:cNvPr>
        <xdr:cNvSpPr txBox="1"/>
      </xdr:nvSpPr>
      <xdr:spPr>
        <a:xfrm>
          <a:off x="2873829" y="1220779"/>
          <a:ext cx="1496732" cy="3848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08EEE76-8BE7-4B11-AD95-5488C4A681F1}" type="TxLink">
            <a:rPr lang="en-US" sz="18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 R$ 1.691,22 </a:t>
          </a:fld>
          <a:endParaRPr lang="pt-BR" sz="1800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10</xdr:row>
          <xdr:rowOff>168729</xdr:rowOff>
        </xdr:from>
        <xdr:to>
          <xdr:col>10</xdr:col>
          <xdr:colOff>59388</xdr:colOff>
          <xdr:row>21</xdr:row>
          <xdr:rowOff>146956</xdr:rowOff>
        </xdr:to>
        <xdr:pic>
          <xdr:nvPicPr>
            <xdr:cNvPr id="16" name="Imagem 15">
              <a:extLst>
                <a:ext uri="{FF2B5EF4-FFF2-40B4-BE49-F238E27FC236}">
                  <a16:creationId xmlns:a16="http://schemas.microsoft.com/office/drawing/2014/main" id="{9B9DA5E7-36D3-E9D5-0B02-E76D2139D89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'!$F$14:$K$25" spid="_x0000_s109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763486" y="2111829"/>
              <a:ext cx="4827331" cy="201385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92528</xdr:colOff>
      <xdr:row>21</xdr:row>
      <xdr:rowOff>81642</xdr:rowOff>
    </xdr:from>
    <xdr:to>
      <xdr:col>4</xdr:col>
      <xdr:colOff>195943</xdr:colOff>
      <xdr:row>22</xdr:row>
      <xdr:rowOff>54428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1993F308-B9BA-0180-A635-3F3514EDA629}"/>
            </a:ext>
          </a:extLst>
        </xdr:cNvPr>
        <xdr:cNvSpPr txBox="1"/>
      </xdr:nvSpPr>
      <xdr:spPr>
        <a:xfrm>
          <a:off x="2051957" y="4060371"/>
          <a:ext cx="756557" cy="1578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547326</xdr:colOff>
          <xdr:row>21</xdr:row>
          <xdr:rowOff>54430</xdr:rowOff>
        </xdr:from>
        <xdr:to>
          <xdr:col>16384</xdr:col>
          <xdr:colOff>103414</xdr:colOff>
          <xdr:row>32</xdr:row>
          <xdr:rowOff>163288</xdr:rowOff>
        </xdr:to>
        <xdr:pic>
          <xdr:nvPicPr>
            <xdr:cNvPr id="18" name="Imagem 17">
              <a:extLst>
                <a:ext uri="{FF2B5EF4-FFF2-40B4-BE49-F238E27FC236}">
                  <a16:creationId xmlns:a16="http://schemas.microsoft.com/office/drawing/2014/main" id="{A521C3FB-FA1A-41F5-DEFC-23186785F4E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'!$F$31:$K$42" spid="_x0000_s1092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5772469" y="3956959"/>
              <a:ext cx="5140459" cy="21444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642257</xdr:colOff>
      <xdr:row>32</xdr:row>
      <xdr:rowOff>87087</xdr:rowOff>
    </xdr:from>
    <xdr:to>
      <xdr:col>9</xdr:col>
      <xdr:colOff>642256</xdr:colOff>
      <xdr:row>33</xdr:row>
      <xdr:rowOff>70759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BE9A468-02D1-49E4-7D08-C7314C2976C1}"/>
            </a:ext>
          </a:extLst>
        </xdr:cNvPr>
        <xdr:cNvSpPr txBox="1"/>
      </xdr:nvSpPr>
      <xdr:spPr>
        <a:xfrm>
          <a:off x="5867400" y="6025244"/>
          <a:ext cx="653142" cy="1687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244930</xdr:colOff>
          <xdr:row>24</xdr:row>
          <xdr:rowOff>43543</xdr:rowOff>
        </xdr:from>
        <xdr:to>
          <xdr:col>8</xdr:col>
          <xdr:colOff>359229</xdr:colOff>
          <xdr:row>34</xdr:row>
          <xdr:rowOff>48986</xdr:rowOff>
        </xdr:to>
        <xdr:pic>
          <xdr:nvPicPr>
            <xdr:cNvPr id="7" name="Imagem 6">
              <a:extLst>
                <a:ext uri="{FF2B5EF4-FFF2-40B4-BE49-F238E27FC236}">
                  <a16:creationId xmlns:a16="http://schemas.microsoft.com/office/drawing/2014/main" id="{45BE5180-65EA-1069-9393-D76B8516059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Waffle!$C$4:$L$13" spid="_x0000_s1093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2857501" y="4501243"/>
              <a:ext cx="2726871" cy="18560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114300</xdr:colOff>
      <xdr:row>18</xdr:row>
      <xdr:rowOff>136072</xdr:rowOff>
    </xdr:from>
    <xdr:to>
      <xdr:col>2</xdr:col>
      <xdr:colOff>636814</xdr:colOff>
      <xdr:row>32</xdr:row>
      <xdr:rowOff>110212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Produto">
              <a:extLst>
                <a:ext uri="{FF2B5EF4-FFF2-40B4-BE49-F238E27FC236}">
                  <a16:creationId xmlns:a16="http://schemas.microsoft.com/office/drawing/2014/main" id="{E4D37FCC-D215-4A5F-B848-CEAFFDA635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3559629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223158</xdr:colOff>
          <xdr:row>1</xdr:row>
          <xdr:rowOff>152400</xdr:rowOff>
        </xdr:from>
        <xdr:to>
          <xdr:col>4</xdr:col>
          <xdr:colOff>228601</xdr:colOff>
          <xdr:row>14</xdr:row>
          <xdr:rowOff>157843</xdr:rowOff>
        </xdr:to>
        <xdr:pic>
          <xdr:nvPicPr>
            <xdr:cNvPr id="2" name="Imagem 1">
              <a:extLst>
                <a:ext uri="{FF2B5EF4-FFF2-40B4-BE49-F238E27FC236}">
                  <a16:creationId xmlns:a16="http://schemas.microsoft.com/office/drawing/2014/main" id="{4EF29204-E715-2193-7D53-0F3D86447B7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Masc &amp; Fem'!$G$10:$J$22" spid="_x0000_s71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23158" y="337457"/>
              <a:ext cx="2618014" cy="24111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168729</xdr:colOff>
          <xdr:row>18</xdr:row>
          <xdr:rowOff>5443</xdr:rowOff>
        </xdr:from>
        <xdr:to>
          <xdr:col>4</xdr:col>
          <xdr:colOff>174172</xdr:colOff>
          <xdr:row>31</xdr:row>
          <xdr:rowOff>10886</xdr:rowOff>
        </xdr:to>
        <xdr:pic>
          <xdr:nvPicPr>
            <xdr:cNvPr id="3" name="Imagem 2">
              <a:extLst>
                <a:ext uri="{FF2B5EF4-FFF2-40B4-BE49-F238E27FC236}">
                  <a16:creationId xmlns:a16="http://schemas.microsoft.com/office/drawing/2014/main" id="{798C64CF-692E-6C95-EB6B-D3C547CDA97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Masc &amp; Fem'!$G$25:$J$37" spid="_x0000_s717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68729" y="3336472"/>
              <a:ext cx="2618014" cy="241118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136071</xdr:colOff>
      <xdr:row>31</xdr:row>
      <xdr:rowOff>146957</xdr:rowOff>
    </xdr:from>
    <xdr:to>
      <xdr:col>3</xdr:col>
      <xdr:colOff>5442</xdr:colOff>
      <xdr:row>45</xdr:row>
      <xdr:rowOff>121097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Loja">
              <a:extLst>
                <a:ext uri="{FF2B5EF4-FFF2-40B4-BE49-F238E27FC236}">
                  <a16:creationId xmlns:a16="http://schemas.microsoft.com/office/drawing/2014/main" id="{02B2183C-F7BF-4926-B498-D748D523C2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j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071" y="5883728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582387</xdr:colOff>
      <xdr:row>1</xdr:row>
      <xdr:rowOff>141514</xdr:rowOff>
    </xdr:from>
    <xdr:to>
      <xdr:col>4</xdr:col>
      <xdr:colOff>370115</xdr:colOff>
      <xdr:row>4</xdr:row>
      <xdr:rowOff>103414</xdr:rowOff>
    </xdr:to>
    <xdr:sp macro="" textlink="'Gráfico Masc &amp; Fem'!B2">
      <xdr:nvSpPr>
        <xdr:cNvPr id="5" name="CaixaDeTexto 4">
          <a:extLst>
            <a:ext uri="{FF2B5EF4-FFF2-40B4-BE49-F238E27FC236}">
              <a16:creationId xmlns:a16="http://schemas.microsoft.com/office/drawing/2014/main" id="{8BED48C6-04B9-1379-1B97-BF20F6DDF7D8}"/>
            </a:ext>
          </a:extLst>
        </xdr:cNvPr>
        <xdr:cNvSpPr txBox="1"/>
      </xdr:nvSpPr>
      <xdr:spPr>
        <a:xfrm>
          <a:off x="1888673" y="326571"/>
          <a:ext cx="1094013" cy="517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96247CC-111D-4571-BC2B-2962A0C99AB5}" type="TxLink">
            <a:rPr lang="en-US" sz="28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22,5%</a:t>
          </a:fld>
          <a:endParaRPr lang="pt-BR" sz="2800" b="1"/>
        </a:p>
      </xdr:txBody>
    </xdr:sp>
    <xdr:clientData/>
  </xdr:twoCellAnchor>
  <xdr:twoCellAnchor>
    <xdr:from>
      <xdr:col>2</xdr:col>
      <xdr:colOff>615042</xdr:colOff>
      <xdr:row>18</xdr:row>
      <xdr:rowOff>87085</xdr:rowOff>
    </xdr:from>
    <xdr:to>
      <xdr:col>4</xdr:col>
      <xdr:colOff>402770</xdr:colOff>
      <xdr:row>21</xdr:row>
      <xdr:rowOff>48986</xdr:rowOff>
    </xdr:to>
    <xdr:sp macro="" textlink="'Gráfico Masc &amp; Fem'!B5">
      <xdr:nvSpPr>
        <xdr:cNvPr id="6" name="CaixaDeTexto 5">
          <a:extLst>
            <a:ext uri="{FF2B5EF4-FFF2-40B4-BE49-F238E27FC236}">
              <a16:creationId xmlns:a16="http://schemas.microsoft.com/office/drawing/2014/main" id="{8C87B22A-71F8-445F-A61C-339C90ADE841}"/>
            </a:ext>
          </a:extLst>
        </xdr:cNvPr>
        <xdr:cNvSpPr txBox="1"/>
      </xdr:nvSpPr>
      <xdr:spPr>
        <a:xfrm>
          <a:off x="1921328" y="3418114"/>
          <a:ext cx="1094013" cy="517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7F89851-824E-4661-B994-2B41F7E2FA70}" type="TxLink">
            <a:rPr lang="en-US" sz="2800" b="1" i="0" u="none" strike="noStrike">
              <a:solidFill>
                <a:srgbClr val="000000"/>
              </a:solidFill>
              <a:latin typeface="Calibri"/>
              <a:cs typeface="Calibri"/>
            </a:rPr>
            <a:t>77,5%</a:t>
          </a:fld>
          <a:endParaRPr lang="pt-BR" sz="6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168728</xdr:rowOff>
    </xdr:from>
    <xdr:to>
      <xdr:col>2</xdr:col>
      <xdr:colOff>159204</xdr:colOff>
      <xdr:row>18</xdr:row>
      <xdr:rowOff>156028</xdr:rowOff>
    </xdr:to>
    <xdr:pic>
      <xdr:nvPicPr>
        <xdr:cNvPr id="2" name="Gráfico 1" descr="Mulher">
          <a:extLst>
            <a:ext uri="{FF2B5EF4-FFF2-40B4-BE49-F238E27FC236}">
              <a16:creationId xmlns:a16="http://schemas.microsoft.com/office/drawing/2014/main" id="{87FF4460-CBE5-4971-824F-3AA00D12B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279071"/>
          <a:ext cx="2140404" cy="2207986"/>
        </a:xfrm>
        <a:prstGeom prst="rect">
          <a:avLst/>
        </a:prstGeom>
      </xdr:spPr>
    </xdr:pic>
    <xdr:clientData/>
  </xdr:twoCellAnchor>
  <xdr:twoCellAnchor editAs="oneCell">
    <xdr:from>
      <xdr:col>1</xdr:col>
      <xdr:colOff>261257</xdr:colOff>
      <xdr:row>6</xdr:row>
      <xdr:rowOff>81643</xdr:rowOff>
    </xdr:from>
    <xdr:to>
      <xdr:col>4</xdr:col>
      <xdr:colOff>273504</xdr:colOff>
      <xdr:row>18</xdr:row>
      <xdr:rowOff>68943</xdr:rowOff>
    </xdr:to>
    <xdr:pic>
      <xdr:nvPicPr>
        <xdr:cNvPr id="3" name="Gráfico 2" descr="Mulher">
          <a:extLst>
            <a:ext uri="{FF2B5EF4-FFF2-40B4-BE49-F238E27FC236}">
              <a16:creationId xmlns:a16="http://schemas.microsoft.com/office/drawing/2014/main" id="{D25DC098-A635-4699-B241-2F4B89B4B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20586" y="1191986"/>
          <a:ext cx="2140404" cy="2207986"/>
        </a:xfrm>
        <a:prstGeom prst="rect">
          <a:avLst/>
        </a:prstGeom>
      </xdr:spPr>
    </xdr:pic>
    <xdr:clientData/>
  </xdr:twoCellAnchor>
  <xdr:twoCellAnchor>
    <xdr:from>
      <xdr:col>4</xdr:col>
      <xdr:colOff>307521</xdr:colOff>
      <xdr:row>7</xdr:row>
      <xdr:rowOff>182336</xdr:rowOff>
    </xdr:from>
    <xdr:to>
      <xdr:col>11</xdr:col>
      <xdr:colOff>307521</xdr:colOff>
      <xdr:row>22</xdr:row>
      <xdr:rowOff>149679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04A2B63-324B-D30F-7762-F2D10454E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334735</xdr:colOff>
      <xdr:row>23</xdr:row>
      <xdr:rowOff>8164</xdr:rowOff>
    </xdr:from>
    <xdr:to>
      <xdr:col>11</xdr:col>
      <xdr:colOff>334735</xdr:colOff>
      <xdr:row>37</xdr:row>
      <xdr:rowOff>160564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3B6C4D3-C041-3C0C-8E0D-EBB3E8CE0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130628</xdr:colOff>
      <xdr:row>21</xdr:row>
      <xdr:rowOff>54400</xdr:rowOff>
    </xdr:from>
    <xdr:to>
      <xdr:col>1</xdr:col>
      <xdr:colOff>794656</xdr:colOff>
      <xdr:row>33</xdr:row>
      <xdr:rowOff>20541</xdr:rowOff>
    </xdr:to>
    <xdr:pic>
      <xdr:nvPicPr>
        <xdr:cNvPr id="6" name="Gráfico 5" descr="Homem">
          <a:extLst>
            <a:ext uri="{FF2B5EF4-FFF2-40B4-BE49-F238E27FC236}">
              <a16:creationId xmlns:a16="http://schemas.microsoft.com/office/drawing/2014/main" id="{114764C5-4650-4479-BDCA-C4719CB68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0628" y="3940600"/>
          <a:ext cx="1823357" cy="2186827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21</xdr:row>
      <xdr:rowOff>48986</xdr:rowOff>
    </xdr:from>
    <xdr:to>
      <xdr:col>4</xdr:col>
      <xdr:colOff>0</xdr:colOff>
      <xdr:row>33</xdr:row>
      <xdr:rowOff>15127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6AE06853-40D7-41D2-9F8C-FF3C44EF9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464129" y="3935186"/>
          <a:ext cx="1823357" cy="21868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11</xdr:col>
      <xdr:colOff>0</xdr:colOff>
      <xdr:row>12</xdr:row>
      <xdr:rowOff>5443</xdr:rowOff>
    </xdr:to>
    <xdr:sp macro="" textlink="$A$1">
      <xdr:nvSpPr>
        <xdr:cNvPr id="3" name="CaixaDeTexto 2">
          <a:extLst>
            <a:ext uri="{FF2B5EF4-FFF2-40B4-BE49-F238E27FC236}">
              <a16:creationId xmlns:a16="http://schemas.microsoft.com/office/drawing/2014/main" id="{888A97CA-93D7-C71C-D024-4579ED63CF12}"/>
            </a:ext>
          </a:extLst>
        </xdr:cNvPr>
        <xdr:cNvSpPr txBox="1"/>
      </xdr:nvSpPr>
      <xdr:spPr>
        <a:xfrm>
          <a:off x="1578429" y="740229"/>
          <a:ext cx="2177142" cy="148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EBF1B16-97F0-4C19-885F-B43013B493C1}" type="TxLink">
            <a:rPr lang="en-US" sz="4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85%</a:t>
          </a:fld>
          <a:endParaRPr lang="pt-BR" sz="4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155120</xdr:colOff>
      <xdr:row>3</xdr:row>
      <xdr:rowOff>78922</xdr:rowOff>
    </xdr:from>
    <xdr:to>
      <xdr:col>12</xdr:col>
      <xdr:colOff>155120</xdr:colOff>
      <xdr:row>18</xdr:row>
      <xdr:rowOff>46264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76D0E3-E46F-E00A-BB9F-C6AEF0DDE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59872</xdr:colOff>
      <xdr:row>8</xdr:row>
      <xdr:rowOff>70757</xdr:rowOff>
    </xdr:from>
    <xdr:to>
      <xdr:col>9</xdr:col>
      <xdr:colOff>266701</xdr:colOff>
      <xdr:row>12</xdr:row>
      <xdr:rowOff>168728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1032D041-319A-399D-621B-FB7E1918DE6B}"/>
            </a:ext>
          </a:extLst>
        </xdr:cNvPr>
        <xdr:cNvSpPr/>
      </xdr:nvSpPr>
      <xdr:spPr>
        <a:xfrm>
          <a:off x="6340929" y="1551214"/>
          <a:ext cx="859972" cy="83820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70757</xdr:colOff>
      <xdr:row>10</xdr:row>
      <xdr:rowOff>141515</xdr:rowOff>
    </xdr:from>
    <xdr:to>
      <xdr:col>10</xdr:col>
      <xdr:colOff>217714</xdr:colOff>
      <xdr:row>13</xdr:row>
      <xdr:rowOff>163286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EB73BF20-5D3D-6059-9858-7B047A31ACB6}"/>
            </a:ext>
          </a:extLst>
        </xdr:cNvPr>
        <xdr:cNvSpPr/>
      </xdr:nvSpPr>
      <xdr:spPr>
        <a:xfrm>
          <a:off x="5698671" y="1992086"/>
          <a:ext cx="2106386" cy="5769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179615</xdr:colOff>
      <xdr:row>8</xdr:row>
      <xdr:rowOff>163286</xdr:rowOff>
    </xdr:from>
    <xdr:to>
      <xdr:col>9</xdr:col>
      <xdr:colOff>174172</xdr:colOff>
      <xdr:row>10</xdr:row>
      <xdr:rowOff>136072</xdr:rowOff>
    </xdr:to>
    <xdr:sp macro="" textlink="$D$11">
      <xdr:nvSpPr>
        <xdr:cNvPr id="6" name="CaixaDeTexto 5">
          <a:extLst>
            <a:ext uri="{FF2B5EF4-FFF2-40B4-BE49-F238E27FC236}">
              <a16:creationId xmlns:a16="http://schemas.microsoft.com/office/drawing/2014/main" id="{5AE00CFC-DA98-E406-CB08-6F0F1B72E971}"/>
            </a:ext>
          </a:extLst>
        </xdr:cNvPr>
        <xdr:cNvSpPr txBox="1"/>
      </xdr:nvSpPr>
      <xdr:spPr>
        <a:xfrm>
          <a:off x="6460672" y="1643743"/>
          <a:ext cx="6477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31043A0-A00A-4DD5-B776-1CE8C85FA5A7}" type="TxLink">
            <a:rPr lang="en-US" sz="1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85%</a:t>
          </a:fld>
          <a:endParaRPr lang="pt-BR" sz="16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277587</xdr:colOff>
      <xdr:row>11</xdr:row>
      <xdr:rowOff>57148</xdr:rowOff>
    </xdr:from>
    <xdr:to>
      <xdr:col>11</xdr:col>
      <xdr:colOff>43543</xdr:colOff>
      <xdr:row>26</xdr:row>
      <xdr:rowOff>24491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D95125-154C-4294-23AD-0EAF5E3E3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5442</xdr:colOff>
      <xdr:row>28</xdr:row>
      <xdr:rowOff>51706</xdr:rowOff>
    </xdr:from>
    <xdr:to>
      <xdr:col>10</xdr:col>
      <xdr:colOff>424542</xdr:colOff>
      <xdr:row>43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9B373B-0C45-B5D2-970F-BDAA96A25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637267</xdr:colOff>
      <xdr:row>1</xdr:row>
      <xdr:rowOff>155122</xdr:rowOff>
    </xdr:from>
    <xdr:to>
      <xdr:col>8</xdr:col>
      <xdr:colOff>165099</xdr:colOff>
      <xdr:row>13</xdr:row>
      <xdr:rowOff>142422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249838" y="340179"/>
          <a:ext cx="2140404" cy="2207986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68.765549074073" createdVersion="8" refreshedVersion="8" minRefreshableVersion="3" recordCount="37" xr:uid="{FE3DA501-D940-449B-86E8-05C8A99A070C}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8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17855571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70.771498726848" createdVersion="8" refreshedVersion="8" minRefreshableVersion="3" recordCount="8" xr:uid="{7085FA3D-B36A-4749-ABC1-E5748A765534}">
  <cacheSource type="worksheet">
    <worksheetSource name="Tabela2"/>
  </cacheSource>
  <cacheFields count="6">
    <cacheField name="Loja" numFmtId="0">
      <sharedItems count="3">
        <s v="Santa Catarina"/>
        <s v="São Paulo"/>
        <s v="Rio de Janeiro"/>
      </sharedItems>
    </cacheField>
    <cacheField name="Loja2" numFmtId="0">
      <sharedItems count="3">
        <s v="Santa Catarina"/>
        <s v="São Paulo"/>
        <s v="Rio de Janeiro"/>
      </sharedItems>
    </cacheField>
    <cacheField name="Vendedor" numFmtId="0">
      <sharedItems count="8">
        <s v="Amanda Martins"/>
        <s v="Angela Maria"/>
        <s v="Carlos Moreira"/>
        <s v="Eliane Moreira"/>
        <s v="Aline Rosa"/>
        <s v="Leonardo Almeida"/>
        <s v="Nicolas Pereira"/>
        <s v="Paulo Santos"/>
      </sharedItems>
    </cacheField>
    <cacheField name="Sexo" numFmtId="0">
      <sharedItems count="2">
        <s v="Feminino"/>
        <s v="Masculino"/>
      </sharedItems>
    </cacheField>
    <cacheField name="Quantidade" numFmtId="0">
      <sharedItems containsSemiMixedTypes="0" containsString="0" containsNumber="1" containsInteger="1" minValue="6" maxValue="20"/>
    </cacheField>
    <cacheField name=" Vendas " numFmtId="8">
      <sharedItems containsSemiMixedTypes="0" containsString="0" containsNumber="1" minValue="559.35" maxValue="2331.7399999999998"/>
    </cacheField>
  </cacheFields>
  <extLst>
    <ext xmlns:x14="http://schemas.microsoft.com/office/spreadsheetml/2009/9/main" uri="{725AE2AE-9491-48be-B2B4-4EB974FC3084}">
      <x14:pivotCacheDefinition pivotCacheId="136828687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n v="16"/>
    <n v="1956.14"/>
  </r>
  <r>
    <x v="1"/>
    <x v="1"/>
    <x v="1"/>
    <x v="0"/>
    <n v="8"/>
    <n v="559.35"/>
  </r>
  <r>
    <x v="1"/>
    <x v="1"/>
    <x v="2"/>
    <x v="1"/>
    <n v="6"/>
    <n v="969.99"/>
  </r>
  <r>
    <x v="0"/>
    <x v="0"/>
    <x v="3"/>
    <x v="0"/>
    <n v="18"/>
    <n v="1754.24"/>
  </r>
  <r>
    <x v="2"/>
    <x v="2"/>
    <x v="4"/>
    <x v="0"/>
    <n v="7"/>
    <n v="1691.22"/>
  </r>
  <r>
    <x v="0"/>
    <x v="0"/>
    <x v="5"/>
    <x v="1"/>
    <n v="12"/>
    <n v="1817.51"/>
  </r>
  <r>
    <x v="2"/>
    <x v="2"/>
    <x v="6"/>
    <x v="1"/>
    <n v="16"/>
    <n v="2331.7399999999998"/>
  </r>
  <r>
    <x v="1"/>
    <x v="1"/>
    <x v="7"/>
    <x v="1"/>
    <n v="20"/>
    <n v="954.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35FB5-E097-4B54-99E5-7A7F19126E04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E8" firstHeaderRow="0" firstDataRow="1" firstDataCol="3" rowPageCount="1" colPageCount="1"/>
  <pivotFields count="6">
    <pivotField axis="axisPage" compact="0" outline="0" showAll="0">
      <items count="4">
        <item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4"/>
        <item x="0"/>
        <item x="1"/>
        <item x="2"/>
        <item x="3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4">
    <i>
      <x v="2"/>
      <x v="2"/>
      <x/>
    </i>
    <i r="1">
      <x v="3"/>
      <x v="1"/>
    </i>
    <i r="1">
      <x v="7"/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2" hier="-1"/>
  </pageFields>
  <dataFields count="2">
    <dataField name="Soma de Quantidade" fld="4" baseField="0" baseItem="0"/>
    <dataField name="Soma de  Vendas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BAF40F-D193-4453-A89D-BD5490F4B4AB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6">
  <location ref="H3:I8" firstHeaderRow="1" firstDataRow="1" firstDataCol="1"/>
  <pivotFields count="6">
    <pivotField showAll="0">
      <items count="9">
        <item x="5"/>
        <item h="1" x="3"/>
        <item h="1" x="6"/>
        <item h="1" x="7"/>
        <item h="1" x="1"/>
        <item h="1" x="0"/>
        <item h="1" x="2"/>
        <item h="1" x="4"/>
        <item t="default"/>
      </items>
    </pivotField>
    <pivotField showAll="0"/>
    <pivotField axis="axisRow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showAll="0"/>
    <pivotField showAll="0"/>
    <pivotField dataField="1" numFmtId="8" showAll="0"/>
  </pivotFields>
  <rowFields count="1">
    <field x="2"/>
  </rowFields>
  <rowItems count="5">
    <i>
      <x/>
    </i>
    <i>
      <x v="3"/>
    </i>
    <i>
      <x v="6"/>
    </i>
    <i>
      <x v="9"/>
    </i>
    <i t="grand">
      <x/>
    </i>
  </rowItems>
  <colItems count="1">
    <i/>
  </colItems>
  <dataFields count="1">
    <dataField name="Soma de  Total " fld="5" baseField="0" baseItem="0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870DD-521E-4FB6-9D46-C56B5A5A6282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E8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5">
    <i>
      <x/>
      <x/>
    </i>
    <i r="1">
      <x v="3"/>
    </i>
    <i r="1">
      <x v="6"/>
    </i>
    <i r="1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0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A7E87AAD-35A3-4421-AE2C-9260A8026293}" sourceName="Vendedor">
  <pivotTables>
    <pivotTable tabId="4" name="Tabela dinâmica1"/>
    <pivotTable tabId="4" name="Tabela dinâmica2"/>
  </pivotTables>
  <data>
    <tabular pivotCacheId="178555717">
      <items count="8">
        <i x="5" s="1"/>
        <i x="3"/>
        <i x="6"/>
        <i x="7"/>
        <i x="1"/>
        <i x="0"/>
        <i x="2"/>
        <i x="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CEDE48DD-4EB5-4CD4-8B6A-DA47C5B11838}" sourceName="Produto">
  <pivotTables>
    <pivotTable tabId="4" name="Tabela dinâmica1"/>
  </pivotTables>
  <data>
    <tabular pivotCacheId="178555717">
      <items count="18">
        <i x="3" s="1"/>
        <i x="5" s="1"/>
        <i x="2" s="1"/>
        <i x="17" s="1"/>
        <i x="7" s="1" nd="1"/>
        <i x="15" s="1" nd="1"/>
        <i x="10" s="1" nd="1"/>
        <i x="1" s="1" nd="1"/>
        <i x="4" s="1" nd="1"/>
        <i x="11" s="1" nd="1"/>
        <i x="14" s="1" nd="1"/>
        <i x="6" s="1" nd="1"/>
        <i x="8" s="1" nd="1"/>
        <i x="16" s="1" nd="1"/>
        <i x="13" s="1" nd="1"/>
        <i x="12" s="1" nd="1"/>
        <i x="0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ja" xr10:uid="{BCF0BDD3-D1CB-4EB3-9B6D-926F1FF8BEF6}" sourceName="Loja">
  <pivotTables>
    <pivotTable tabId="8" name="Tabela dinâmica2"/>
  </pivotTables>
  <data>
    <tabular pivotCacheId="1368286870">
      <items count="3">
        <i x="2"/>
        <i x="0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3B59B178-69D6-41A5-B9F2-FF96B8EC448E}" cache="SegmentaçãodeDados_Vendedor" caption="Vendedor" rowHeight="245835"/>
  <slicer name="Produto" xr10:uid="{58C48D6D-162E-4AFC-8C97-95F321BED319}" cache="SegmentaçãodeDados_Produto" caption="Produto" rowHeight="24583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ja" xr10:uid="{77BBD390-CFAC-47B7-BA7B-5AE1C869623D}" cache="SegmentaçãodeDados_Loja" caption="Loja" rowHeight="24583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5EFEE-0023-470F-8560-BF54A4FE6548}" name="Tabela1" displayName="Tabela1" ref="A1:F38" totalsRowShown="0">
  <autoFilter ref="A1:F38" xr:uid="{C105EFEE-0023-470F-8560-BF54A4FE6548}"/>
  <tableColumns count="6">
    <tableColumn id="1" xr3:uid="{61FE03F9-D5C8-4981-94ED-575D7AD2894C}" name="Vendedor"/>
    <tableColumn id="2" xr3:uid="{B5B522C5-439F-448F-AFE1-821D21D6CEAE}" name="Vendedor2"/>
    <tableColumn id="3" xr3:uid="{D9976CEF-183E-40DF-B5B6-3A396F73E430}" name="Produto"/>
    <tableColumn id="4" xr3:uid="{4878D333-1636-456E-B543-3F788A40F544}" name="Valor Unitário"/>
    <tableColumn id="5" xr3:uid="{C8C37038-F89A-47CB-A9CD-41978FFE9777}" name="Unidades Vendidas"/>
    <tableColumn id="6" xr3:uid="{45F43079-DE77-4DA8-ADF5-B80B289F3F8D}" name=" Total 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F39B63-EBA2-4093-8CC1-97544390FA18}" name="Tabela2" displayName="Tabela2" ref="A1:F9" totalsRowShown="0">
  <autoFilter ref="A1:F9" xr:uid="{3CF39B63-EBA2-4093-8CC1-97544390FA18}"/>
  <tableColumns count="6">
    <tableColumn id="1" xr3:uid="{57BECED9-E329-4469-A8FA-B8F1376EFF73}" name="Loja"/>
    <tableColumn id="2" xr3:uid="{66FDA612-7D31-4353-A796-7BA699FE23B0}" name="Loja2"/>
    <tableColumn id="3" xr3:uid="{85C82338-F9DF-4BE1-B996-4B4B0AFB742A}" name="Vendedor"/>
    <tableColumn id="4" xr3:uid="{4B48B585-DDFE-438A-A620-8AC5E457EAAA}" name="Sexo"/>
    <tableColumn id="5" xr3:uid="{AB7F2C5B-E3F6-4655-8C3A-7852ACE1D217}" name="Quantidade"/>
    <tableColumn id="6" xr3:uid="{A318C003-5DB5-438C-97E2-65A7F2733E10}" name=" Venda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3C02-6F8B-494F-8C4D-58B6AF66267E}">
  <dimension ref="A2:O26"/>
  <sheetViews>
    <sheetView showGridLines="0" topLeftCell="A13" workbookViewId="0">
      <selection activeCell="N10" sqref="N10"/>
    </sheetView>
  </sheetViews>
  <sheetFormatPr defaultColWidth="0" defaultRowHeight="14.6" x14ac:dyDescent="0.4"/>
  <cols>
    <col min="1" max="11" width="9.23046875" customWidth="1"/>
    <col min="12" max="12" width="24.61328125" bestFit="1" customWidth="1"/>
    <col min="13" max="13" width="14.3828125" customWidth="1"/>
    <col min="14" max="14" width="12.23046875" customWidth="1"/>
    <col min="15" max="15" width="11.3828125" hidden="1" customWidth="1"/>
    <col min="16" max="16384" width="9.23046875" hidden="1"/>
  </cols>
  <sheetData>
    <row r="2" spans="1:14" ht="30.9" x14ac:dyDescent="0.4">
      <c r="A2" s="17" t="s">
        <v>61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4" spans="1:14" s="11" customFormat="1" ht="4.3" customHeight="1" x14ac:dyDescent="0.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9" x14ac:dyDescent="0.45">
      <c r="L5" s="16" t="s">
        <v>58</v>
      </c>
      <c r="M5" s="16"/>
    </row>
    <row r="9" spans="1:14" x14ac:dyDescent="0.4">
      <c r="G9" s="4"/>
    </row>
    <row r="15" spans="1:14" x14ac:dyDescent="0.4">
      <c r="L15" s="8" t="s">
        <v>2</v>
      </c>
      <c r="M15" s="9" t="s">
        <v>59</v>
      </c>
    </row>
    <row r="16" spans="1:14" x14ac:dyDescent="0.4">
      <c r="L16" t="str">
        <f t="array" ref="L16">IFERROR(INDEX('Tabela Dinâmica'!$A$4:$E$100,SMALL(IF('Tabela Dinâmica'!$A$4:$A$100='Tabela Dinâmica'!$B$1,ROW('Tabela Dinâmica'!$A$4:$A$100)-3),ROW(A1)),2),"")</f>
        <v>Bermuda Masculino</v>
      </c>
      <c r="M16" s="5">
        <f t="array" ref="M16">IFERROR(INDEX('Tabela Dinâmica'!$A$4:$E$100,SMALL(IF('Tabela Dinâmica'!$A$4:$A$100='Tabela Dinâmica'!$B$1,ROW('Tabela Dinâmica'!$A$4:$A$100)-3),ROW(B1)),5),"")</f>
        <v>297.12</v>
      </c>
    </row>
    <row r="17" spans="12:14" x14ac:dyDescent="0.4">
      <c r="L17" t="str">
        <f t="array" ref="L17">IFERROR(INDEX('Tabela Dinâmica'!$A$4:$E$100,SMALL(IF('Tabela Dinâmica'!$A$4:$A$100='Tabela Dinâmica'!$B$1,ROW('Tabela Dinâmica'!$A$4:$A$100)-3),ROW(A2)),2),"")</f>
        <v>Bota Masculina</v>
      </c>
      <c r="M17" s="5">
        <f t="array" ref="M17">IFERROR(INDEX('Tabela Dinâmica'!$A$4:$E$100,SMALL(IF('Tabela Dinâmica'!$A$4:$A$100='Tabela Dinâmica'!$B$1,ROW('Tabela Dinâmica'!$A$4:$A$100)-3),ROW(B2)),5),"")</f>
        <v>1120.6999999999998</v>
      </c>
    </row>
    <row r="18" spans="12:14" x14ac:dyDescent="0.4">
      <c r="L18" t="str">
        <f t="array" ref="L18">IFERROR(INDEX('Tabela Dinâmica'!$A$4:$E$100,SMALL(IF('Tabela Dinâmica'!$A$4:$A$100='Tabela Dinâmica'!$B$1,ROW('Tabela Dinâmica'!$A$4:$A$100)-3),ROW(A3)),2),"")</f>
        <v>Camisa Masculina</v>
      </c>
      <c r="M18" s="5">
        <f t="array" ref="M18">IFERROR(INDEX('Tabela Dinâmica'!$A$4:$E$100,SMALL(IF('Tabela Dinâmica'!$A$4:$A$100='Tabela Dinâmica'!$B$1,ROW('Tabela Dinâmica'!$A$4:$A$100)-3),ROW(B3)),5),"")</f>
        <v>153.4</v>
      </c>
    </row>
    <row r="19" spans="12:14" x14ac:dyDescent="0.4">
      <c r="L19" t="str">
        <f t="array" ref="L19">IFERROR(INDEX('Tabela Dinâmica'!$A$4:$E$100,SMALL(IF('Tabela Dinâmica'!$A$4:$A$100='Tabela Dinâmica'!$B$1,ROW('Tabela Dinâmica'!$A$4:$A$100)-3),ROW(A4)),2),"")</f>
        <v>Chinelo</v>
      </c>
      <c r="M19" s="5">
        <f t="array" ref="M19">IFERROR(INDEX('Tabela Dinâmica'!$A$4:$E$100,SMALL(IF('Tabela Dinâmica'!$A$4:$A$100='Tabela Dinâmica'!$B$1,ROW('Tabela Dinâmica'!$A$4:$A$100)-3),ROW(B4)),5),"")</f>
        <v>120</v>
      </c>
    </row>
    <row r="20" spans="12:14" x14ac:dyDescent="0.4">
      <c r="L20" t="str">
        <f t="array" ref="L20">IFERROR(INDEX('Tabela Dinâmica'!$A$4:$E$100,SMALL(IF('Tabela Dinâmica'!$A$4:$A$100='Tabela Dinâmica'!$B$1,ROW('Tabela Dinâmica'!$A$4:$A$100)-3),ROW(A5)),2),"")</f>
        <v/>
      </c>
      <c r="M20" s="5" t="str">
        <f t="array" ref="M20">IFERROR(INDEX('Tabela Dinâmica'!$A$4:$E$100,SMALL(IF('Tabela Dinâmica'!$A$4:$A$100='Tabela Dinâmica'!$B$1,ROW('Tabela Dinâmica'!$A$4:$A$100)-3),ROW(B5)),5),"")</f>
        <v/>
      </c>
    </row>
    <row r="21" spans="12:14" x14ac:dyDescent="0.4">
      <c r="L21" t="str">
        <f t="array" ref="L21">IFERROR(INDEX('Tabela Dinâmica'!$A$4:$E$100,SMALL(IF('Tabela Dinâmica'!$A$4:$A$100='Tabela Dinâmica'!$B$1,ROW('Tabela Dinâmica'!$A$4:$A$100)-3),ROW(A6)),2),"")</f>
        <v/>
      </c>
      <c r="M21" s="5" t="str">
        <f t="array" ref="M21">IFERROR(INDEX('Tabela Dinâmica'!$A$4:$E$100,SMALL(IF('Tabela Dinâmica'!$A$4:$A$100='Tabela Dinâmica'!$B$1,ROW('Tabela Dinâmica'!$A$4:$A$100)-3),ROW(B6)),5),"")</f>
        <v/>
      </c>
    </row>
    <row r="22" spans="12:14" x14ac:dyDescent="0.4">
      <c r="L22" t="str">
        <f t="array" ref="L22">IFERROR(INDEX('Tabela Dinâmica'!$A$4:$E$100,SMALL(IF('Tabela Dinâmica'!$A$4:$A$100='Tabela Dinâmica'!$B$1,ROW('Tabela Dinâmica'!$A$4:$A$100)-3),ROW(A7)),2),"")</f>
        <v/>
      </c>
      <c r="M22" s="5" t="str">
        <f t="array" ref="M22">IFERROR(INDEX('Tabela Dinâmica'!$A$4:$E$100,SMALL(IF('Tabela Dinâmica'!$A$4:$A$100='Tabela Dinâmica'!$B$1,ROW('Tabela Dinâmica'!$A$4:$A$100)-3),ROW(B7)),5),"")</f>
        <v/>
      </c>
    </row>
    <row r="23" spans="12:14" x14ac:dyDescent="0.4">
      <c r="L23" t="str">
        <f t="array" ref="L23">IFERROR(INDEX('Tabela Dinâmica'!$A$4:$E$100,SMALL(IF('Tabela Dinâmica'!$A$4:$A$100='Tabela Dinâmica'!$B$1,ROW('Tabela Dinâmica'!$A$4:$A$100)-3),ROW(A8)),2),"")</f>
        <v/>
      </c>
      <c r="M23" t="str">
        <f t="array" ref="M23">IFERROR(INDEX('Tabela Dinâmica'!$A$4:$E$100,SMALL(IF('Tabela Dinâmica'!$A$4:$A$100='Tabela Dinâmica'!$B$1,ROW('Tabela Dinâmica'!$A$4:$A$100)-3),ROW(A8)),2),"")</f>
        <v/>
      </c>
      <c r="N23" s="5" t="str">
        <f t="array" ref="N23">IFERROR(INDEX('Tabela Dinâmica'!$A$4:$E$100,SMALL(IF('Tabela Dinâmica'!$A$4:$A$100='Tabela Dinâmica'!$B$1,ROW('Tabela Dinâmica'!$A$4:$A$100)-3),ROW(B8)),5),"")</f>
        <v/>
      </c>
    </row>
    <row r="24" spans="12:14" x14ac:dyDescent="0.4">
      <c r="M24" t="str">
        <f t="array" ref="M24">IFERROR(INDEX('Tabela Dinâmica'!$A$4:$E$100,SMALL(IF('Tabela Dinâmica'!$A$4:$A$100='Tabela Dinâmica'!$B$1,ROW('Tabela Dinâmica'!$A$4:$A$100)-3),ROW(A9)),2),"")</f>
        <v/>
      </c>
      <c r="N24" s="5" t="str">
        <f t="array" ref="N24">IFERROR(INDEX('Tabela Dinâmica'!$A$4:$E$100,SMALL(IF('Tabela Dinâmica'!$A$4:$A$100='Tabela Dinâmica'!$B$1,ROW('Tabela Dinâmica'!$A$4:$A$100)-3),ROW(B9)),5),"")</f>
        <v/>
      </c>
    </row>
    <row r="25" spans="12:14" x14ac:dyDescent="0.4">
      <c r="M25" t="str">
        <f t="array" ref="M25">IFERROR(INDEX('Tabela Dinâmica'!$A$4:$E$100,SMALL(IF('Tabela Dinâmica'!$A$4:$A$100='Tabela Dinâmica'!$B$1,ROW('Tabela Dinâmica'!$A$4:$A$100)-3),ROW(A10)),2),"")</f>
        <v/>
      </c>
      <c r="N25" s="5" t="str">
        <f t="array" ref="N25">IFERROR(INDEX('Tabela Dinâmica'!$A$4:$E$100,SMALL(IF('Tabela Dinâmica'!$A$4:$A$100='Tabela Dinâmica'!$B$1,ROW('Tabela Dinâmica'!$A$4:$A$100)-3),ROW(B10)),5),"")</f>
        <v/>
      </c>
    </row>
    <row r="26" spans="12:14" x14ac:dyDescent="0.4">
      <c r="M26" t="str">
        <f t="array" ref="M26">IFERROR(INDEX('Tabela Dinâmica'!$A$4:$E$100,SMALL(IF('Tabela Dinâmica'!$A$4:$A$100='Tabela Dinâmica'!$B$1,ROW('Tabela Dinâmica'!$A$4:$A$100)-3),ROW(A11)),2),"")</f>
        <v/>
      </c>
      <c r="N26" s="5" t="str">
        <f t="array" ref="N26">IFERROR(INDEX('Tabela Dinâmica'!$A$4:$E$100,SMALL(IF('Tabela Dinâmica'!$A$4:$A$100='Tabela Dinâmica'!$B$1,ROW('Tabela Dinâmica'!$A$4:$A$100)-3),ROW(B11)),5),"")</f>
        <v/>
      </c>
    </row>
  </sheetData>
  <mergeCells count="2">
    <mergeCell ref="L5:M5"/>
    <mergeCell ref="A2:N2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5075-1C9C-4B2D-93F9-C1BE430832A9}">
  <dimension ref="B1:H23"/>
  <sheetViews>
    <sheetView showGridLines="0" tabSelected="1" workbookViewId="0">
      <selection activeCell="H24" sqref="H24"/>
    </sheetView>
  </sheetViews>
  <sheetFormatPr defaultRowHeight="14.6" x14ac:dyDescent="0.4"/>
  <cols>
    <col min="6" max="6" width="15.84375" bestFit="1" customWidth="1"/>
    <col min="7" max="7" width="9.3828125" style="4" customWidth="1"/>
    <col min="8" max="8" width="13.15234375" style="5" customWidth="1"/>
  </cols>
  <sheetData>
    <row r="1" spans="2:8" x14ac:dyDescent="0.4">
      <c r="B1" s="20">
        <f>SUMIF('Tabela Dinâmica Dados Vend'!C:C,"Feminino",'Tabela Dinâmica Dados Vend'!E:E)</f>
        <v>559.35</v>
      </c>
      <c r="C1" s="20"/>
      <c r="D1" s="20"/>
    </row>
    <row r="4" spans="2:8" x14ac:dyDescent="0.4">
      <c r="F4" s="21" t="s">
        <v>0</v>
      </c>
      <c r="G4" s="25" t="s">
        <v>69</v>
      </c>
      <c r="H4" s="22" t="s">
        <v>59</v>
      </c>
    </row>
    <row r="5" spans="2:8" x14ac:dyDescent="0.4">
      <c r="F5" s="23" t="str">
        <f t="array" ref="F5">IFERROR(INDEX('Tabela Dinâmica Dados Vend'!$A$5:$E$100,SMALL(IF('Tabela Dinâmica Dados Vend'!$A$5:$A$100='Tabela Dinâmica Dados Vend'!$B$2,ROW('Tabela Dinâmica Dados Vend'!$A$5:$A$100)-4),ROW(A1)),2),"")</f>
        <v>Angela Maria</v>
      </c>
      <c r="G5" s="26">
        <f t="array" ref="G5">IFERROR(INDEX('Tabela Dinâmica Dados Vend'!$A$5:$E$100,SMALL(IF('Tabela Dinâmica Dados Vend'!$A$5:$A$100='Tabela Dinâmica Dados Vend'!$B$2,ROW('Tabela Dinâmica Dados Vend'!$A$5:$A$100)-4),ROW(B1)),4),"")</f>
        <v>8</v>
      </c>
      <c r="H5" s="24">
        <f t="array" ref="H5">IFERROR(INDEX('Tabela Dinâmica Dados Vend'!$A$5:$E$100,SMALL(IF('Tabela Dinâmica Dados Vend'!$A$5:$A$100='Tabela Dinâmica Dados Vend'!$B$2,ROW('Tabela Dinâmica Dados Vend'!$A$5:$A$100)-4),ROW(C1)),5),"")</f>
        <v>559.35</v>
      </c>
    </row>
    <row r="6" spans="2:8" x14ac:dyDescent="0.4">
      <c r="F6" s="23" t="str">
        <f t="array" ref="F6">IFERROR(INDEX('Tabela Dinâmica Dados Vend'!$A$5:$E$100,SMALL(IF('Tabela Dinâmica Dados Vend'!$A$5:$A$100='Tabela Dinâmica Dados Vend'!$B$2,ROW('Tabela Dinâmica Dados Vend'!$A$5:$A$100)-4),ROW(A2)),2),"")</f>
        <v>Carlos Moreira</v>
      </c>
      <c r="G6" s="26">
        <f t="array" ref="G6">IFERROR(INDEX('Tabela Dinâmica Dados Vend'!$A$5:$E$100,SMALL(IF('Tabela Dinâmica Dados Vend'!$A$5:$A$100='Tabela Dinâmica Dados Vend'!$B$2,ROW('Tabela Dinâmica Dados Vend'!$A$5:$A$100)-4),ROW(B2)),4),"")</f>
        <v>6</v>
      </c>
      <c r="H6" s="24">
        <f t="array" ref="H6">IFERROR(INDEX('Tabela Dinâmica Dados Vend'!$A$5:$E$100,SMALL(IF('Tabela Dinâmica Dados Vend'!$A$5:$A$100='Tabela Dinâmica Dados Vend'!$B$2,ROW('Tabela Dinâmica Dados Vend'!$A$5:$A$100)-4),ROW(C2)),5),"")</f>
        <v>969.99</v>
      </c>
    </row>
    <row r="7" spans="2:8" x14ac:dyDescent="0.4">
      <c r="F7" s="23" t="str">
        <f t="array" ref="F7">IFERROR(INDEX('Tabela Dinâmica Dados Vend'!$A$5:$E$100,SMALL(IF('Tabela Dinâmica Dados Vend'!$A$5:$A$100='Tabela Dinâmica Dados Vend'!$B$2,ROW('Tabela Dinâmica Dados Vend'!$A$5:$A$100)-4),ROW(A3)),2),"")</f>
        <v>Paulo Santos</v>
      </c>
      <c r="G7" s="26">
        <f t="array" ref="G7">IFERROR(INDEX('Tabela Dinâmica Dados Vend'!$A$5:$E$100,SMALL(IF('Tabela Dinâmica Dados Vend'!$A$5:$A$100='Tabela Dinâmica Dados Vend'!$B$2,ROW('Tabela Dinâmica Dados Vend'!$A$5:$A$100)-4),ROW(B3)),4),"")</f>
        <v>20</v>
      </c>
      <c r="H7" s="24">
        <f t="array" ref="H7">IFERROR(INDEX('Tabela Dinâmica Dados Vend'!$A$5:$E$100,SMALL(IF('Tabela Dinâmica Dados Vend'!$A$5:$A$100='Tabela Dinâmica Dados Vend'!$B$2,ROW('Tabela Dinâmica Dados Vend'!$A$5:$A$100)-4),ROW(C3)),5),"")</f>
        <v>954.74</v>
      </c>
    </row>
    <row r="8" spans="2:8" x14ac:dyDescent="0.4">
      <c r="F8" s="23" t="str">
        <f t="array" ref="F8">IFERROR(INDEX('Tabela Dinâmica Dados Vend'!$A$5:$E$100,SMALL(IF('Tabela Dinâmica Dados Vend'!$A$5:$A$100='Tabela Dinâmica Dados Vend'!$B$2,ROW('Tabela Dinâmica Dados Vend'!$A$5:$A$100)-4),ROW(A4)),2),"")</f>
        <v/>
      </c>
      <c r="G8" s="26" t="str">
        <f t="array" ref="G8">IFERROR(INDEX('Tabela Dinâmica Dados Vend'!$A$5:$E$100,SMALL(IF('Tabela Dinâmica Dados Vend'!$A$5:$A$100='Tabela Dinâmica Dados Vend'!$B$2,ROW('Tabela Dinâmica Dados Vend'!$A$5:$A$100)-4),ROW(B4)),4),"")</f>
        <v/>
      </c>
      <c r="H8" s="24" t="str">
        <f t="array" ref="H8">IFERROR(INDEX('Tabela Dinâmica Dados Vend'!$A$5:$E$100,SMALL(IF('Tabela Dinâmica Dados Vend'!$A$5:$A$100='Tabela Dinâmica Dados Vend'!$B$2,ROW('Tabela Dinâmica Dados Vend'!$A$5:$A$100)-4),ROW(C4)),5),"")</f>
        <v/>
      </c>
    </row>
    <row r="9" spans="2:8" x14ac:dyDescent="0.4">
      <c r="F9" s="23" t="str">
        <f t="array" ref="F9">IFERROR(INDEX('Tabela Dinâmica Dados Vend'!$A$5:$E$100,SMALL(IF('Tabela Dinâmica Dados Vend'!$A$5:$A$100='Tabela Dinâmica Dados Vend'!$B$2,ROW('Tabela Dinâmica Dados Vend'!$A$5:$A$100)-4),ROW(A5)),2),"")</f>
        <v/>
      </c>
      <c r="G9" s="26" t="str">
        <f t="array" ref="G9">IFERROR(INDEX('Tabela Dinâmica Dados Vend'!$A$5:$E$100,SMALL(IF('Tabela Dinâmica Dados Vend'!$A$5:$A$100='Tabela Dinâmica Dados Vend'!$B$2,ROW('Tabela Dinâmica Dados Vend'!$A$5:$A$100)-4),ROW(B5)),4),"")</f>
        <v/>
      </c>
      <c r="H9" s="24" t="str">
        <f t="array" ref="H9">IFERROR(INDEX('Tabela Dinâmica Dados Vend'!$A$5:$E$100,SMALL(IF('Tabela Dinâmica Dados Vend'!$A$5:$A$100='Tabela Dinâmica Dados Vend'!$B$2,ROW('Tabela Dinâmica Dados Vend'!$A$5:$A$100)-4),ROW(C5)),5),"")</f>
        <v/>
      </c>
    </row>
    <row r="10" spans="2:8" x14ac:dyDescent="0.4">
      <c r="F10" s="23" t="str">
        <f t="array" ref="F10">IFERROR(INDEX('Tabela Dinâmica Dados Vend'!$A$5:$E$100,SMALL(IF('Tabela Dinâmica Dados Vend'!$A$5:$A$100='Tabela Dinâmica Dados Vend'!$B$2,ROW('Tabela Dinâmica Dados Vend'!$A$5:$A$100)-4),ROW(A6)),2),"")</f>
        <v/>
      </c>
      <c r="G10" s="26" t="str">
        <f t="array" ref="G10">IFERROR(INDEX('Tabela Dinâmica Dados Vend'!$A$5:$E$100,SMALL(IF('Tabela Dinâmica Dados Vend'!$A$5:$A$100='Tabela Dinâmica Dados Vend'!$B$2,ROW('Tabela Dinâmica Dados Vend'!$A$5:$A$100)-4),ROW(B6)),4),"")</f>
        <v/>
      </c>
      <c r="H10" s="24" t="str">
        <f t="array" ref="H10">IFERROR(INDEX('Tabela Dinâmica Dados Vend'!$A$5:$E$100,SMALL(IF('Tabela Dinâmica Dados Vend'!$A$5:$A$100='Tabela Dinâmica Dados Vend'!$B$2,ROW('Tabela Dinâmica Dados Vend'!$A$5:$A$100)-4),ROW(C6)),5),"")</f>
        <v/>
      </c>
    </row>
    <row r="11" spans="2:8" x14ac:dyDescent="0.4">
      <c r="F11" s="23" t="str">
        <f t="array" ref="F11">IFERROR(INDEX('Tabela Dinâmica Dados Vend'!$A$5:$E$100,SMALL(IF('Tabela Dinâmica Dados Vend'!$A$5:$A$100='Tabela Dinâmica Dados Vend'!$B$2,ROW('Tabela Dinâmica Dados Vend'!$A$5:$A$100)-4),ROW(A7)),2),"")</f>
        <v/>
      </c>
      <c r="G11" s="26" t="str">
        <f t="array" ref="G11">IFERROR(INDEX('Tabela Dinâmica Dados Vend'!$A$5:$E$100,SMALL(IF('Tabela Dinâmica Dados Vend'!$A$5:$A$100='Tabela Dinâmica Dados Vend'!$B$2,ROW('Tabela Dinâmica Dados Vend'!$A$5:$A$100)-4),ROW(B7)),4),"")</f>
        <v/>
      </c>
      <c r="H11" s="24" t="str">
        <f t="array" ref="H11">IFERROR(INDEX('Tabela Dinâmica Dados Vend'!$A$5:$E$100,SMALL(IF('Tabela Dinâmica Dados Vend'!$A$5:$A$100='Tabela Dinâmica Dados Vend'!$B$2,ROW('Tabela Dinâmica Dados Vend'!$A$5:$A$100)-4),ROW(C7)),5),"")</f>
        <v/>
      </c>
    </row>
    <row r="12" spans="2:8" x14ac:dyDescent="0.4">
      <c r="F12" s="23" t="str">
        <f t="array" ref="F12">IFERROR(INDEX('Tabela Dinâmica Dados Vend'!$A$5:$E$100,SMALL(IF('Tabela Dinâmica Dados Vend'!$A$5:$A$100='Tabela Dinâmica Dados Vend'!$B$2,ROW('Tabela Dinâmica Dados Vend'!$A$5:$A$100)-4),ROW(A8)),2),"")</f>
        <v/>
      </c>
      <c r="G12" s="26" t="str">
        <f t="array" ref="G12">IFERROR(INDEX('Tabela Dinâmica Dados Vend'!$A$5:$E$100,SMALL(IF('Tabela Dinâmica Dados Vend'!$A$5:$A$100='Tabela Dinâmica Dados Vend'!$B$2,ROW('Tabela Dinâmica Dados Vend'!$A$5:$A$100)-4),ROW(B8)),4),"")</f>
        <v/>
      </c>
      <c r="H12" s="24" t="str">
        <f t="array" ref="H12">IFERROR(INDEX('Tabela Dinâmica Dados Vend'!$A$5:$E$100,SMALL(IF('Tabela Dinâmica Dados Vend'!$A$5:$A$100='Tabela Dinâmica Dados Vend'!$B$2,ROW('Tabela Dinâmica Dados Vend'!$A$5:$A$100)-4),ROW(C8)),5),"")</f>
        <v/>
      </c>
    </row>
    <row r="13" spans="2:8" x14ac:dyDescent="0.4">
      <c r="F13" s="23" t="str">
        <f t="array" ref="F13">IFERROR(INDEX('Tabela Dinâmica Dados Vend'!$A$5:$E$100,SMALL(IF('Tabela Dinâmica Dados Vend'!$A$5:$A$100='Tabela Dinâmica Dados Vend'!$B$2,ROW('Tabela Dinâmica Dados Vend'!$A$5:$A$100)-4),ROW(A9)),2),"")</f>
        <v/>
      </c>
      <c r="G13" s="26" t="str">
        <f t="array" ref="G13">IFERROR(INDEX('Tabela Dinâmica Dados Vend'!$A$5:$E$100,SMALL(IF('Tabela Dinâmica Dados Vend'!$A$5:$A$100='Tabela Dinâmica Dados Vend'!$B$2,ROW('Tabela Dinâmica Dados Vend'!$A$5:$A$100)-4),ROW(B9)),4),"")</f>
        <v/>
      </c>
      <c r="H13" s="24" t="str">
        <f t="array" ref="H13">IFERROR(INDEX('Tabela Dinâmica Dados Vend'!$A$5:$E$100,SMALL(IF('Tabela Dinâmica Dados Vend'!$A$5:$A$100='Tabela Dinâmica Dados Vend'!$B$2,ROW('Tabela Dinâmica Dados Vend'!$A$5:$A$100)-4),ROW(C9)),5),"")</f>
        <v/>
      </c>
    </row>
    <row r="14" spans="2:8" x14ac:dyDescent="0.4">
      <c r="F14" s="23" t="str">
        <f t="array" ref="F14">IFERROR(INDEX('Tabela Dinâmica Dados Vend'!$A$5:$E$100,SMALL(IF('Tabela Dinâmica Dados Vend'!$A$5:$A$100='Tabela Dinâmica Dados Vend'!$B$2,ROW('Tabela Dinâmica Dados Vend'!$A$5:$A$100)-4),ROW(A10)),2),"")</f>
        <v/>
      </c>
      <c r="G14" s="26" t="str">
        <f t="array" ref="G14">IFERROR(INDEX('Tabela Dinâmica Dados Vend'!$A$5:$E$100,SMALL(IF('Tabela Dinâmica Dados Vend'!$A$5:$A$100='Tabela Dinâmica Dados Vend'!$B$2,ROW('Tabela Dinâmica Dados Vend'!$A$5:$A$100)-4),ROW(B10)),4),"")</f>
        <v/>
      </c>
      <c r="H14" s="24" t="str">
        <f t="array" ref="H14">IFERROR(INDEX('Tabela Dinâmica Dados Vend'!$A$5:$E$100,SMALL(IF('Tabela Dinâmica Dados Vend'!$A$5:$A$100='Tabela Dinâmica Dados Vend'!$B$2,ROW('Tabela Dinâmica Dados Vend'!$A$5:$A$100)-4),ROW(C10)),5),"")</f>
        <v/>
      </c>
    </row>
    <row r="15" spans="2:8" x14ac:dyDescent="0.4">
      <c r="F15" s="23" t="str">
        <f t="array" ref="F15">IFERROR(INDEX('Tabela Dinâmica Dados Vend'!$A$5:$E$100,SMALL(IF('Tabela Dinâmica Dados Vend'!$A$5:$A$100='Tabela Dinâmica Dados Vend'!$B$2,ROW('Tabela Dinâmica Dados Vend'!$A$5:$A$100)-4),ROW(A11)),2),"")</f>
        <v/>
      </c>
      <c r="G15" s="26" t="str">
        <f t="array" ref="G15">IFERROR(INDEX('Tabela Dinâmica Dados Vend'!$A$5:$E$100,SMALL(IF('Tabela Dinâmica Dados Vend'!$A$5:$A$100='Tabela Dinâmica Dados Vend'!$B$2,ROW('Tabela Dinâmica Dados Vend'!$A$5:$A$100)-4),ROW(B11)),4),"")</f>
        <v/>
      </c>
      <c r="H15" s="24" t="str">
        <f t="array" ref="H15">IFERROR(INDEX('Tabela Dinâmica Dados Vend'!$A$5:$E$100,SMALL(IF('Tabela Dinâmica Dados Vend'!$A$5:$A$100='Tabela Dinâmica Dados Vend'!$B$2,ROW('Tabela Dinâmica Dados Vend'!$A$5:$A$100)-4),ROW(C11)),5),"")</f>
        <v/>
      </c>
    </row>
    <row r="16" spans="2:8" x14ac:dyDescent="0.4">
      <c r="F16" s="23" t="str">
        <f t="array" ref="F16">IFERROR(INDEX('Tabela Dinâmica Dados Vend'!$A$5:$E$100,SMALL(IF('Tabela Dinâmica Dados Vend'!$A$5:$A$100='Tabela Dinâmica Dados Vend'!$B$2,ROW('Tabela Dinâmica Dados Vend'!$A$5:$A$100)-4),ROW(A12)),2),"")</f>
        <v/>
      </c>
      <c r="G16" s="26" t="str">
        <f t="array" ref="G16">IFERROR(INDEX('Tabela Dinâmica Dados Vend'!$A$5:$E$100,SMALL(IF('Tabela Dinâmica Dados Vend'!$A$5:$A$100='Tabela Dinâmica Dados Vend'!$B$2,ROW('Tabela Dinâmica Dados Vend'!$A$5:$A$100)-4),ROW(B12)),4),"")</f>
        <v/>
      </c>
      <c r="H16" s="24" t="str">
        <f t="array" ref="H16">IFERROR(INDEX('Tabela Dinâmica Dados Vend'!$A$5:$E$100,SMALL(IF('Tabela Dinâmica Dados Vend'!$A$5:$A$100='Tabela Dinâmica Dados Vend'!$B$2,ROW('Tabela Dinâmica Dados Vend'!$A$5:$A$100)-4),ROW(C12)),5),"")</f>
        <v/>
      </c>
    </row>
    <row r="17" spans="2:8" x14ac:dyDescent="0.4">
      <c r="B17" s="19">
        <f>SUMIF('Tabela Dinâmica Dados Vend'!C:C,"Masculino",'Tabela Dinâmica Dados Vend'!E:E)</f>
        <v>1924.73</v>
      </c>
      <c r="C17" s="19"/>
      <c r="D17" s="19"/>
      <c r="F17" s="23" t="str">
        <f t="array" ref="F17">IFERROR(INDEX('Tabela Dinâmica Dados Vend'!$A$5:$E$100,SMALL(IF('Tabela Dinâmica Dados Vend'!$A$5:$A$100='Tabela Dinâmica Dados Vend'!$B$2,ROW('Tabela Dinâmica Dados Vend'!$A$5:$A$100)-4),ROW(A13)),2),"")</f>
        <v/>
      </c>
      <c r="G17" s="26" t="str">
        <f t="array" ref="G17">IFERROR(INDEX('Tabela Dinâmica Dados Vend'!$A$5:$E$100,SMALL(IF('Tabela Dinâmica Dados Vend'!$A$5:$A$100='Tabela Dinâmica Dados Vend'!$B$2,ROW('Tabela Dinâmica Dados Vend'!$A$5:$A$100)-4),ROW(B13)),4),"")</f>
        <v/>
      </c>
      <c r="H17" s="24" t="str">
        <f t="array" ref="H17">IFERROR(INDEX('Tabela Dinâmica Dados Vend'!$A$5:$E$100,SMALL(IF('Tabela Dinâmica Dados Vend'!$A$5:$A$100='Tabela Dinâmica Dados Vend'!$B$2,ROW('Tabela Dinâmica Dados Vend'!$A$5:$A$100)-4),ROW(C13)),5),"")</f>
        <v/>
      </c>
    </row>
    <row r="18" spans="2:8" x14ac:dyDescent="0.4">
      <c r="F18" s="23" t="str">
        <f t="array" ref="F18">IFERROR(INDEX('Tabela Dinâmica Dados Vend'!$A$5:$E$100,SMALL(IF('Tabela Dinâmica Dados Vend'!$A$5:$A$100='Tabela Dinâmica Dados Vend'!$B$2,ROW('Tabela Dinâmica Dados Vend'!$A$5:$A$100)-4),ROW(A14)),2),"")</f>
        <v/>
      </c>
      <c r="G18" s="26" t="str">
        <f t="array" ref="G18">IFERROR(INDEX('Tabela Dinâmica Dados Vend'!$A$5:$E$100,SMALL(IF('Tabela Dinâmica Dados Vend'!$A$5:$A$100='Tabela Dinâmica Dados Vend'!$B$2,ROW('Tabela Dinâmica Dados Vend'!$A$5:$A$100)-4),ROW(B14)),4),"")</f>
        <v/>
      </c>
      <c r="H18" s="24" t="str">
        <f t="array" ref="H18">IFERROR(INDEX('Tabela Dinâmica Dados Vend'!$A$5:$E$100,SMALL(IF('Tabela Dinâmica Dados Vend'!$A$5:$A$100='Tabela Dinâmica Dados Vend'!$B$2,ROW('Tabela Dinâmica Dados Vend'!$A$5:$A$100)-4),ROW(C14)),5),"")</f>
        <v/>
      </c>
    </row>
    <row r="19" spans="2:8" x14ac:dyDescent="0.4">
      <c r="F19" s="23" t="str">
        <f t="array" ref="F19">IFERROR(INDEX('Tabela Dinâmica Dados Vend'!$A$5:$E$100,SMALL(IF('Tabela Dinâmica Dados Vend'!$A$5:$A$100='Tabela Dinâmica Dados Vend'!$B$2,ROW('Tabela Dinâmica Dados Vend'!$A$5:$A$100)-4),ROW(A15)),2),"")</f>
        <v/>
      </c>
      <c r="G19" s="26" t="str">
        <f t="array" ref="G19">IFERROR(INDEX('Tabela Dinâmica Dados Vend'!$A$5:$E$100,SMALL(IF('Tabela Dinâmica Dados Vend'!$A$5:$A$100='Tabela Dinâmica Dados Vend'!$B$2,ROW('Tabela Dinâmica Dados Vend'!$A$5:$A$100)-4),ROW(B15)),4),"")</f>
        <v/>
      </c>
      <c r="H19" s="24" t="str">
        <f t="array" ref="H19">IFERROR(INDEX('Tabela Dinâmica Dados Vend'!$A$5:$E$100,SMALL(IF('Tabela Dinâmica Dados Vend'!$A$5:$A$100='Tabela Dinâmica Dados Vend'!$B$2,ROW('Tabela Dinâmica Dados Vend'!$A$5:$A$100)-4),ROW(C15)),5),"")</f>
        <v/>
      </c>
    </row>
    <row r="20" spans="2:8" x14ac:dyDescent="0.4">
      <c r="F20" s="23" t="str">
        <f t="array" ref="F20">IFERROR(INDEX('Tabela Dinâmica Dados Vend'!$A$5:$E$100,SMALL(IF('Tabela Dinâmica Dados Vend'!$A$5:$A$100='Tabela Dinâmica Dados Vend'!$B$2,ROW('Tabela Dinâmica Dados Vend'!$A$5:$A$100)-4),ROW(A16)),2),"")</f>
        <v/>
      </c>
      <c r="G20" s="26" t="str">
        <f t="array" ref="G20">IFERROR(INDEX('Tabela Dinâmica Dados Vend'!$A$5:$E$100,SMALL(IF('Tabela Dinâmica Dados Vend'!$A$5:$A$100='Tabela Dinâmica Dados Vend'!$B$2,ROW('Tabela Dinâmica Dados Vend'!$A$5:$A$100)-4),ROW(B16)),4),"")</f>
        <v/>
      </c>
      <c r="H20" s="24" t="str">
        <f t="array" ref="H20">IFERROR(INDEX('Tabela Dinâmica Dados Vend'!$A$5:$E$100,SMALL(IF('Tabela Dinâmica Dados Vend'!$A$5:$A$100='Tabela Dinâmica Dados Vend'!$B$2,ROW('Tabela Dinâmica Dados Vend'!$A$5:$A$100)-4),ROW(C16)),5),"")</f>
        <v/>
      </c>
    </row>
    <row r="21" spans="2:8" x14ac:dyDescent="0.4">
      <c r="F21" s="23"/>
      <c r="G21" s="26"/>
      <c r="H21" s="24"/>
    </row>
    <row r="23" spans="2:8" x14ac:dyDescent="0.4">
      <c r="F23" s="23" t="s">
        <v>59</v>
      </c>
      <c r="G23" s="26">
        <f>SUM(G5:G21)</f>
        <v>34</v>
      </c>
      <c r="H23" s="24">
        <f>SUM(H5:H21)</f>
        <v>2484.08</v>
      </c>
    </row>
  </sheetData>
  <mergeCells count="2">
    <mergeCell ref="B1:D1"/>
    <mergeCell ref="B17:D17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F423-A4C5-4D57-86BF-096FFB0AD703}">
  <dimension ref="A2:E8"/>
  <sheetViews>
    <sheetView topLeftCell="A1048532" workbookViewId="0">
      <selection activeCell="A4" sqref="A4"/>
    </sheetView>
  </sheetViews>
  <sheetFormatPr defaultRowHeight="14.6" x14ac:dyDescent="0.4"/>
  <cols>
    <col min="1" max="1" width="20.07421875" bestFit="1" customWidth="1"/>
    <col min="2" max="2" width="18.4609375" bestFit="1" customWidth="1"/>
    <col min="3" max="3" width="9.23046875" bestFit="1" customWidth="1"/>
    <col min="4" max="4" width="18.4609375" bestFit="1" customWidth="1"/>
    <col min="5" max="5" width="15.53515625" bestFit="1" customWidth="1"/>
  </cols>
  <sheetData>
    <row r="2" spans="1:5" x14ac:dyDescent="0.4">
      <c r="A2" s="2" t="s">
        <v>32</v>
      </c>
      <c r="B2" t="s">
        <v>41</v>
      </c>
    </row>
    <row r="4" spans="1:5" x14ac:dyDescent="0.4">
      <c r="A4" s="2" t="s">
        <v>33</v>
      </c>
      <c r="B4" s="2" t="s">
        <v>0</v>
      </c>
      <c r="C4" s="2" t="s">
        <v>34</v>
      </c>
      <c r="D4" t="s">
        <v>63</v>
      </c>
      <c r="E4" t="s">
        <v>62</v>
      </c>
    </row>
    <row r="5" spans="1:5" x14ac:dyDescent="0.4">
      <c r="A5" t="s">
        <v>41</v>
      </c>
      <c r="B5" t="s">
        <v>22</v>
      </c>
      <c r="C5" t="s">
        <v>38</v>
      </c>
      <c r="D5" s="18">
        <v>8</v>
      </c>
      <c r="E5" s="18">
        <v>559.35</v>
      </c>
    </row>
    <row r="6" spans="1:5" x14ac:dyDescent="0.4">
      <c r="A6" t="s">
        <v>41</v>
      </c>
      <c r="B6" t="s">
        <v>23</v>
      </c>
      <c r="C6" t="s">
        <v>39</v>
      </c>
      <c r="D6" s="18">
        <v>6</v>
      </c>
      <c r="E6" s="18">
        <v>969.99</v>
      </c>
    </row>
    <row r="7" spans="1:5" x14ac:dyDescent="0.4">
      <c r="A7" t="s">
        <v>41</v>
      </c>
      <c r="B7" t="s">
        <v>11</v>
      </c>
      <c r="C7" t="s">
        <v>39</v>
      </c>
      <c r="D7" s="18">
        <v>20</v>
      </c>
      <c r="E7" s="18">
        <v>954.74</v>
      </c>
    </row>
    <row r="8" spans="1:5" x14ac:dyDescent="0.4">
      <c r="A8" t="s">
        <v>42</v>
      </c>
      <c r="D8" s="18">
        <v>34</v>
      </c>
      <c r="E8" s="18">
        <v>2484.08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DCA3-B20F-4218-BB58-2B1DA478837D}">
  <dimension ref="A1:D5"/>
  <sheetViews>
    <sheetView showGridLines="0" workbookViewId="0">
      <selection activeCell="G25" sqref="G25:J37"/>
    </sheetView>
  </sheetViews>
  <sheetFormatPr defaultRowHeight="14.6" x14ac:dyDescent="0.4"/>
  <cols>
    <col min="1" max="1" width="16.3828125" bestFit="1" customWidth="1"/>
    <col min="2" max="2" width="11.61328125" bestFit="1" customWidth="1"/>
  </cols>
  <sheetData>
    <row r="1" spans="1:4" x14ac:dyDescent="0.4">
      <c r="A1" t="s">
        <v>64</v>
      </c>
      <c r="B1" t="s">
        <v>65</v>
      </c>
      <c r="C1" t="s">
        <v>59</v>
      </c>
    </row>
    <row r="2" spans="1:4" x14ac:dyDescent="0.4">
      <c r="A2" t="s">
        <v>67</v>
      </c>
      <c r="B2" s="15">
        <f>SUMIF('Tabela Dinâmica Dados Vend'!C:C,"Feminino",'Tabela Dinâmica Dados Vend'!E:E)/D2</f>
        <v>0.22517390744259447</v>
      </c>
      <c r="C2" s="7">
        <v>1</v>
      </c>
      <c r="D2">
        <f>SUM('Tabela Dinâmica Dados Vend'!E:E)/2</f>
        <v>2484.08</v>
      </c>
    </row>
    <row r="4" spans="1:4" x14ac:dyDescent="0.4">
      <c r="A4" t="s">
        <v>66</v>
      </c>
      <c r="B4" t="s">
        <v>65</v>
      </c>
      <c r="C4" t="s">
        <v>59</v>
      </c>
    </row>
    <row r="5" spans="1:4" x14ac:dyDescent="0.4">
      <c r="A5" t="s">
        <v>68</v>
      </c>
      <c r="B5" s="15">
        <f>SUMIF('Tabela Dinâmica Dados Vend'!C:C,"Masculino",'Tabela Dinâmica Dados Vend'!E:E)/D2</f>
        <v>0.77482609255740564</v>
      </c>
      <c r="C5" s="7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574-0E88-4758-8733-4AB89E60000F}">
  <dimension ref="A1:L13"/>
  <sheetViews>
    <sheetView showGridLines="0" workbookViewId="0">
      <selection activeCell="C4" sqref="C4:L13"/>
    </sheetView>
  </sheetViews>
  <sheetFormatPr defaultRowHeight="14.6" x14ac:dyDescent="0.4"/>
  <cols>
    <col min="3" max="12" width="3.84375" customWidth="1"/>
  </cols>
  <sheetData>
    <row r="1" spans="1:12" x14ac:dyDescent="0.4">
      <c r="A1" s="12">
        <f>'Gráfico Velocímetro'!D11</f>
        <v>0.84560999999999986</v>
      </c>
    </row>
    <row r="4" spans="1:12" x14ac:dyDescent="0.4">
      <c r="C4" s="13">
        <f t="shared" ref="C4:C11" si="0">C5+10/100</f>
        <v>0.90999999999999992</v>
      </c>
      <c r="D4" s="13">
        <f t="shared" ref="D4:D11" si="1">D5+10/100</f>
        <v>0.91999999999999993</v>
      </c>
      <c r="E4" s="13">
        <f t="shared" ref="E4:E11" si="2">E5+10/100</f>
        <v>0.92999999999999994</v>
      </c>
      <c r="F4" s="13">
        <f t="shared" ref="F4:F11" si="3">F5+10/100</f>
        <v>0.94</v>
      </c>
      <c r="G4" s="13">
        <f t="shared" ref="G4:G11" si="4">G5+10/100</f>
        <v>0.94999999999999984</v>
      </c>
      <c r="H4" s="13">
        <f t="shared" ref="H4:H11" si="5">H5+10/100</f>
        <v>0.95999999999999985</v>
      </c>
      <c r="I4" s="13">
        <f t="shared" ref="I4:I11" si="6">I5+10/100</f>
        <v>0.96999999999999986</v>
      </c>
      <c r="J4" s="13">
        <f t="shared" ref="J4:J11" si="7">J5+10/100</f>
        <v>0.97999999999999987</v>
      </c>
      <c r="K4" s="13">
        <f t="shared" ref="K4:K11" si="8">K5+10/100</f>
        <v>0.98999999999999988</v>
      </c>
      <c r="L4" s="13">
        <f t="shared" ref="L4:L11" si="9">L5+10/100</f>
        <v>0.99999999999999989</v>
      </c>
    </row>
    <row r="5" spans="1:12" x14ac:dyDescent="0.4">
      <c r="C5" s="13">
        <f t="shared" si="0"/>
        <v>0.80999999999999994</v>
      </c>
      <c r="D5" s="13">
        <f t="shared" si="1"/>
        <v>0.82</v>
      </c>
      <c r="E5" s="13">
        <f t="shared" si="2"/>
        <v>0.83</v>
      </c>
      <c r="F5" s="13">
        <f t="shared" si="3"/>
        <v>0.84</v>
      </c>
      <c r="G5" s="13">
        <f t="shared" si="4"/>
        <v>0.84999999999999987</v>
      </c>
      <c r="H5" s="13">
        <f t="shared" si="5"/>
        <v>0.85999999999999988</v>
      </c>
      <c r="I5" s="13">
        <f t="shared" si="6"/>
        <v>0.86999999999999988</v>
      </c>
      <c r="J5" s="13">
        <f t="shared" si="7"/>
        <v>0.87999999999999989</v>
      </c>
      <c r="K5" s="13">
        <f t="shared" si="8"/>
        <v>0.8899999999999999</v>
      </c>
      <c r="L5" s="13">
        <f t="shared" si="9"/>
        <v>0.89999999999999991</v>
      </c>
    </row>
    <row r="6" spans="1:12" x14ac:dyDescent="0.4">
      <c r="C6" s="13">
        <f t="shared" si="0"/>
        <v>0.71</v>
      </c>
      <c r="D6" s="13">
        <f t="shared" si="1"/>
        <v>0.72</v>
      </c>
      <c r="E6" s="13">
        <f t="shared" si="2"/>
        <v>0.73</v>
      </c>
      <c r="F6" s="13">
        <f t="shared" si="3"/>
        <v>0.74</v>
      </c>
      <c r="G6" s="13">
        <f t="shared" si="4"/>
        <v>0.74999999999999989</v>
      </c>
      <c r="H6" s="13">
        <f t="shared" si="5"/>
        <v>0.7599999999999999</v>
      </c>
      <c r="I6" s="13">
        <f t="shared" si="6"/>
        <v>0.76999999999999991</v>
      </c>
      <c r="J6" s="13">
        <f t="shared" si="7"/>
        <v>0.77999999999999992</v>
      </c>
      <c r="K6" s="13">
        <f t="shared" si="8"/>
        <v>0.78999999999999992</v>
      </c>
      <c r="L6" s="13">
        <f t="shared" si="9"/>
        <v>0.79999999999999993</v>
      </c>
    </row>
    <row r="7" spans="1:12" x14ac:dyDescent="0.4">
      <c r="C7" s="13">
        <f t="shared" si="0"/>
        <v>0.61</v>
      </c>
      <c r="D7" s="13">
        <f t="shared" si="1"/>
        <v>0.62</v>
      </c>
      <c r="E7" s="13">
        <f t="shared" si="2"/>
        <v>0.63</v>
      </c>
      <c r="F7" s="13">
        <f t="shared" si="3"/>
        <v>0.64</v>
      </c>
      <c r="G7" s="13">
        <f t="shared" si="4"/>
        <v>0.64999999999999991</v>
      </c>
      <c r="H7" s="13">
        <f t="shared" si="5"/>
        <v>0.65999999999999992</v>
      </c>
      <c r="I7" s="13">
        <f t="shared" si="6"/>
        <v>0.66999999999999993</v>
      </c>
      <c r="J7" s="13">
        <f t="shared" si="7"/>
        <v>0.67999999999999994</v>
      </c>
      <c r="K7" s="13">
        <f t="shared" si="8"/>
        <v>0.69</v>
      </c>
      <c r="L7" s="13">
        <f t="shared" si="9"/>
        <v>0.7</v>
      </c>
    </row>
    <row r="8" spans="1:12" x14ac:dyDescent="0.4">
      <c r="C8" s="13">
        <f t="shared" si="0"/>
        <v>0.51</v>
      </c>
      <c r="D8" s="13">
        <f t="shared" si="1"/>
        <v>0.52</v>
      </c>
      <c r="E8" s="13">
        <f t="shared" si="2"/>
        <v>0.53</v>
      </c>
      <c r="F8" s="13">
        <f t="shared" si="3"/>
        <v>0.54</v>
      </c>
      <c r="G8" s="13">
        <f t="shared" si="4"/>
        <v>0.54999999999999993</v>
      </c>
      <c r="H8" s="13">
        <f t="shared" si="5"/>
        <v>0.55999999999999994</v>
      </c>
      <c r="I8" s="13">
        <f t="shared" si="6"/>
        <v>0.56999999999999995</v>
      </c>
      <c r="J8" s="13">
        <f t="shared" si="7"/>
        <v>0.57999999999999996</v>
      </c>
      <c r="K8" s="13">
        <f t="shared" si="8"/>
        <v>0.59</v>
      </c>
      <c r="L8" s="13">
        <f t="shared" si="9"/>
        <v>0.6</v>
      </c>
    </row>
    <row r="9" spans="1:12" x14ac:dyDescent="0.4">
      <c r="C9" s="13">
        <f t="shared" si="0"/>
        <v>0.41000000000000003</v>
      </c>
      <c r="D9" s="13">
        <f t="shared" si="1"/>
        <v>0.42000000000000004</v>
      </c>
      <c r="E9" s="13">
        <f t="shared" si="2"/>
        <v>0.43000000000000005</v>
      </c>
      <c r="F9" s="13">
        <f t="shared" si="3"/>
        <v>0.44000000000000006</v>
      </c>
      <c r="G9" s="13">
        <f t="shared" si="4"/>
        <v>0.44999999999999996</v>
      </c>
      <c r="H9" s="13">
        <f t="shared" si="5"/>
        <v>0.45999999999999996</v>
      </c>
      <c r="I9" s="13">
        <f t="shared" si="6"/>
        <v>0.47</v>
      </c>
      <c r="J9" s="13">
        <f t="shared" si="7"/>
        <v>0.48</v>
      </c>
      <c r="K9" s="13">
        <f t="shared" si="8"/>
        <v>0.49</v>
      </c>
      <c r="L9" s="13">
        <f t="shared" si="9"/>
        <v>0.5</v>
      </c>
    </row>
    <row r="10" spans="1:12" x14ac:dyDescent="0.4">
      <c r="C10" s="13">
        <f t="shared" si="0"/>
        <v>0.31000000000000005</v>
      </c>
      <c r="D10" s="13">
        <f t="shared" si="1"/>
        <v>0.32000000000000006</v>
      </c>
      <c r="E10" s="13">
        <f t="shared" si="2"/>
        <v>0.33</v>
      </c>
      <c r="F10" s="13">
        <f t="shared" si="3"/>
        <v>0.34</v>
      </c>
      <c r="G10" s="13">
        <f t="shared" si="4"/>
        <v>0.35</v>
      </c>
      <c r="H10" s="13">
        <f t="shared" si="5"/>
        <v>0.36</v>
      </c>
      <c r="I10" s="13">
        <f t="shared" si="6"/>
        <v>0.37</v>
      </c>
      <c r="J10" s="13">
        <f t="shared" si="7"/>
        <v>0.38</v>
      </c>
      <c r="K10" s="13">
        <f t="shared" si="8"/>
        <v>0.39</v>
      </c>
      <c r="L10" s="13">
        <f t="shared" si="9"/>
        <v>0.4</v>
      </c>
    </row>
    <row r="11" spans="1:12" x14ac:dyDescent="0.4">
      <c r="C11" s="13">
        <f t="shared" si="0"/>
        <v>0.21000000000000002</v>
      </c>
      <c r="D11" s="13">
        <f t="shared" si="1"/>
        <v>0.22000000000000003</v>
      </c>
      <c r="E11" s="13">
        <f t="shared" si="2"/>
        <v>0.23</v>
      </c>
      <c r="F11" s="13">
        <f t="shared" si="3"/>
        <v>0.24000000000000002</v>
      </c>
      <c r="G11" s="13">
        <f t="shared" si="4"/>
        <v>0.25</v>
      </c>
      <c r="H11" s="13">
        <f t="shared" si="5"/>
        <v>0.26</v>
      </c>
      <c r="I11" s="13">
        <f t="shared" si="6"/>
        <v>0.27</v>
      </c>
      <c r="J11" s="13">
        <f t="shared" si="7"/>
        <v>0.28000000000000003</v>
      </c>
      <c r="K11" s="13">
        <f t="shared" si="8"/>
        <v>0.29000000000000004</v>
      </c>
      <c r="L11" s="13">
        <f t="shared" si="9"/>
        <v>0.30000000000000004</v>
      </c>
    </row>
    <row r="12" spans="1:12" x14ac:dyDescent="0.4">
      <c r="C12" s="13">
        <f>C13+10/100</f>
        <v>0.11</v>
      </c>
      <c r="D12" s="13">
        <f t="shared" ref="D12:L12" si="10">D13+10/100</f>
        <v>0.12000000000000001</v>
      </c>
      <c r="E12" s="13">
        <f t="shared" si="10"/>
        <v>0.13</v>
      </c>
      <c r="F12" s="13">
        <f t="shared" si="10"/>
        <v>0.14000000000000001</v>
      </c>
      <c r="G12" s="13">
        <f t="shared" si="10"/>
        <v>0.15000000000000002</v>
      </c>
      <c r="H12" s="13">
        <f t="shared" si="10"/>
        <v>0.16</v>
      </c>
      <c r="I12" s="13">
        <f t="shared" si="10"/>
        <v>0.17</v>
      </c>
      <c r="J12" s="13">
        <f t="shared" si="10"/>
        <v>0.18</v>
      </c>
      <c r="K12" s="13">
        <f t="shared" si="10"/>
        <v>0.19</v>
      </c>
      <c r="L12" s="13">
        <f t="shared" si="10"/>
        <v>0.2</v>
      </c>
    </row>
    <row r="13" spans="1:12" x14ac:dyDescent="0.4">
      <c r="C13" s="13">
        <v>0.01</v>
      </c>
      <c r="D13" s="13">
        <f>C13+1/100</f>
        <v>0.02</v>
      </c>
      <c r="E13" s="13">
        <f t="shared" ref="E13:L13" si="11">D13+1/100</f>
        <v>0.03</v>
      </c>
      <c r="F13" s="13">
        <f t="shared" si="11"/>
        <v>0.04</v>
      </c>
      <c r="G13" s="13">
        <f t="shared" si="11"/>
        <v>0.05</v>
      </c>
      <c r="H13" s="13">
        <f t="shared" si="11"/>
        <v>6.0000000000000005E-2</v>
      </c>
      <c r="I13" s="13">
        <f t="shared" si="11"/>
        <v>7.0000000000000007E-2</v>
      </c>
      <c r="J13" s="13">
        <f t="shared" si="11"/>
        <v>0.08</v>
      </c>
      <c r="K13" s="13">
        <f t="shared" si="11"/>
        <v>0.09</v>
      </c>
      <c r="L13" s="13">
        <f t="shared" si="11"/>
        <v>9.9999999999999992E-2</v>
      </c>
    </row>
  </sheetData>
  <conditionalFormatting sqref="C4:L13">
    <cfRule type="cellIs" dxfId="0" priority="1" operator="between">
      <formula>0</formula>
      <formula>$A$1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2933-C170-41DA-A432-E2948A22B9AF}">
  <dimension ref="A1:D14"/>
  <sheetViews>
    <sheetView showGridLines="0" workbookViewId="0">
      <selection activeCell="B46" sqref="B46"/>
    </sheetView>
  </sheetViews>
  <sheetFormatPr defaultRowHeight="14.6" x14ac:dyDescent="0.4"/>
  <cols>
    <col min="1" max="1" width="20.765625" customWidth="1"/>
    <col min="2" max="2" width="12.61328125" bestFit="1" customWidth="1"/>
  </cols>
  <sheetData>
    <row r="1" spans="1:4" x14ac:dyDescent="0.4">
      <c r="A1" s="3" t="s">
        <v>55</v>
      </c>
    </row>
    <row r="2" spans="1:4" x14ac:dyDescent="0.4">
      <c r="A2" t="s">
        <v>46</v>
      </c>
      <c r="B2" s="5">
        <f>$B$6/4</f>
        <v>500</v>
      </c>
    </row>
    <row r="3" spans="1:4" x14ac:dyDescent="0.4">
      <c r="A3" t="s">
        <v>47</v>
      </c>
      <c r="B3" s="5">
        <f t="shared" ref="B3:B5" si="0">$B$6/4</f>
        <v>500</v>
      </c>
    </row>
    <row r="4" spans="1:4" x14ac:dyDescent="0.4">
      <c r="A4" t="s">
        <v>48</v>
      </c>
      <c r="B4" s="5">
        <f t="shared" si="0"/>
        <v>500</v>
      </c>
    </row>
    <row r="5" spans="1:4" x14ac:dyDescent="0.4">
      <c r="A5" t="s">
        <v>49</v>
      </c>
      <c r="B5" s="5">
        <f t="shared" si="0"/>
        <v>500</v>
      </c>
    </row>
    <row r="6" spans="1:4" x14ac:dyDescent="0.4">
      <c r="A6" t="s">
        <v>50</v>
      </c>
      <c r="B6" s="5">
        <v>2000</v>
      </c>
    </row>
    <row r="10" spans="1:4" x14ac:dyDescent="0.4">
      <c r="A10" s="3" t="s">
        <v>51</v>
      </c>
      <c r="D10" t="s">
        <v>56</v>
      </c>
    </row>
    <row r="11" spans="1:4" x14ac:dyDescent="0.4">
      <c r="A11" t="s">
        <v>52</v>
      </c>
      <c r="B11" s="5">
        <f>SUM('Tabela Dinâmica'!E:E)/2</f>
        <v>1691.2199999999998</v>
      </c>
      <c r="D11" s="7">
        <f>B11/B6</f>
        <v>0.84560999999999986</v>
      </c>
    </row>
    <row r="12" spans="1:4" x14ac:dyDescent="0.4">
      <c r="A12" t="s">
        <v>53</v>
      </c>
      <c r="B12">
        <v>50</v>
      </c>
    </row>
    <row r="13" spans="1:4" x14ac:dyDescent="0.4">
      <c r="A13" t="s">
        <v>54</v>
      </c>
      <c r="B13" s="6">
        <f>B6*2-(B11+B12)</f>
        <v>2258.7800000000002</v>
      </c>
      <c r="D13" t="s">
        <v>57</v>
      </c>
    </row>
    <row r="14" spans="1:4" x14ac:dyDescent="0.4">
      <c r="D14">
        <f>SUM('Tabela Dinâmica'!C:C)/2</f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E937-44ED-45C7-A717-74B6E47D41A2}">
  <dimension ref="A1:I8"/>
  <sheetViews>
    <sheetView showGridLines="0" workbookViewId="0">
      <selection activeCell="A3" sqref="A3"/>
    </sheetView>
  </sheetViews>
  <sheetFormatPr defaultRowHeight="14.6" x14ac:dyDescent="0.4"/>
  <cols>
    <col min="1" max="1" width="30.15234375" bestFit="1" customWidth="1"/>
    <col min="2" max="2" width="17.3046875" bestFit="1" customWidth="1"/>
    <col min="3" max="3" width="24.53515625" customWidth="1"/>
    <col min="4" max="4" width="20.23046875" bestFit="1" customWidth="1"/>
    <col min="5" max="5" width="13.69140625" bestFit="1" customWidth="1"/>
    <col min="8" max="8" width="17.3046875" bestFit="1" customWidth="1"/>
    <col min="9" max="9" width="13.69140625" bestFit="1" customWidth="1"/>
  </cols>
  <sheetData>
    <row r="1" spans="1:9" x14ac:dyDescent="0.4">
      <c r="A1" s="2" t="s">
        <v>0</v>
      </c>
      <c r="B1" t="s">
        <v>13</v>
      </c>
    </row>
    <row r="3" spans="1:9" x14ac:dyDescent="0.4">
      <c r="A3" s="2" t="s">
        <v>1</v>
      </c>
      <c r="B3" s="2" t="s">
        <v>2</v>
      </c>
      <c r="C3" t="s">
        <v>43</v>
      </c>
      <c r="D3" t="s">
        <v>44</v>
      </c>
      <c r="E3" t="s">
        <v>45</v>
      </c>
      <c r="H3" s="2" t="s">
        <v>60</v>
      </c>
      <c r="I3" t="s">
        <v>45</v>
      </c>
    </row>
    <row r="4" spans="1:9" x14ac:dyDescent="0.4">
      <c r="A4" t="s">
        <v>13</v>
      </c>
      <c r="B4" t="s">
        <v>10</v>
      </c>
      <c r="C4">
        <v>2</v>
      </c>
      <c r="D4">
        <v>148.56</v>
      </c>
      <c r="E4">
        <v>297.12</v>
      </c>
      <c r="H4" s="10" t="s">
        <v>10</v>
      </c>
      <c r="I4">
        <v>297.12</v>
      </c>
    </row>
    <row r="5" spans="1:9" x14ac:dyDescent="0.4">
      <c r="A5" t="s">
        <v>13</v>
      </c>
      <c r="B5" t="s">
        <v>14</v>
      </c>
      <c r="C5">
        <v>5</v>
      </c>
      <c r="D5">
        <v>448.28</v>
      </c>
      <c r="E5">
        <v>1120.6999999999998</v>
      </c>
      <c r="H5" s="10" t="s">
        <v>14</v>
      </c>
      <c r="I5">
        <v>1120.6999999999998</v>
      </c>
    </row>
    <row r="6" spans="1:9" x14ac:dyDescent="0.4">
      <c r="A6" t="s">
        <v>13</v>
      </c>
      <c r="B6" t="s">
        <v>8</v>
      </c>
      <c r="C6">
        <v>1</v>
      </c>
      <c r="D6">
        <v>153.4</v>
      </c>
      <c r="E6">
        <v>153.4</v>
      </c>
      <c r="H6" s="10" t="s">
        <v>8</v>
      </c>
      <c r="I6">
        <v>153.4</v>
      </c>
    </row>
    <row r="7" spans="1:9" x14ac:dyDescent="0.4">
      <c r="A7" t="s">
        <v>13</v>
      </c>
      <c r="B7" t="s">
        <v>24</v>
      </c>
      <c r="C7">
        <v>3</v>
      </c>
      <c r="D7">
        <v>40</v>
      </c>
      <c r="E7">
        <v>120</v>
      </c>
      <c r="H7" s="10" t="s">
        <v>24</v>
      </c>
      <c r="I7">
        <v>120</v>
      </c>
    </row>
    <row r="8" spans="1:9" x14ac:dyDescent="0.4">
      <c r="A8" t="s">
        <v>42</v>
      </c>
      <c r="C8">
        <v>11</v>
      </c>
      <c r="D8">
        <v>790.2399999999999</v>
      </c>
      <c r="E8">
        <v>1691.2199999999998</v>
      </c>
      <c r="H8" s="10" t="s">
        <v>42</v>
      </c>
      <c r="I8">
        <v>1691.2199999999998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8"/>
  <sheetViews>
    <sheetView workbookViewId="0"/>
  </sheetViews>
  <sheetFormatPr defaultRowHeight="14.6" x14ac:dyDescent="0.4"/>
  <cols>
    <col min="1" max="2" width="17.3828125" bestFit="1" customWidth="1"/>
    <col min="3" max="3" width="28.53515625" bestFit="1" customWidth="1"/>
    <col min="4" max="4" width="15.53515625" bestFit="1" customWidth="1"/>
    <col min="5" max="5" width="18.53515625" customWidth="1"/>
    <col min="6" max="6" width="13.304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4">
      <c r="A2" t="s">
        <v>5</v>
      </c>
      <c r="B2" t="s">
        <v>5</v>
      </c>
      <c r="C2" t="s">
        <v>25</v>
      </c>
      <c r="D2">
        <v>89.99</v>
      </c>
      <c r="E2">
        <v>3</v>
      </c>
      <c r="F2" s="1">
        <v>269.97000000000003</v>
      </c>
    </row>
    <row r="3" spans="1:6" x14ac:dyDescent="0.4">
      <c r="A3" t="s">
        <v>6</v>
      </c>
      <c r="B3" t="s">
        <v>6</v>
      </c>
      <c r="C3" t="s">
        <v>26</v>
      </c>
      <c r="D3">
        <v>69.989999999999995</v>
      </c>
      <c r="E3">
        <v>5</v>
      </c>
      <c r="F3" s="1">
        <v>349.95</v>
      </c>
    </row>
    <row r="4" spans="1:6" x14ac:dyDescent="0.4">
      <c r="A4" t="s">
        <v>7</v>
      </c>
      <c r="B4" t="s">
        <v>7</v>
      </c>
      <c r="C4" t="s">
        <v>8</v>
      </c>
      <c r="D4">
        <v>153.4</v>
      </c>
      <c r="E4">
        <v>1</v>
      </c>
      <c r="F4" s="1">
        <v>153.4</v>
      </c>
    </row>
    <row r="5" spans="1:6" x14ac:dyDescent="0.4">
      <c r="A5" t="s">
        <v>9</v>
      </c>
      <c r="B5" t="s">
        <v>9</v>
      </c>
      <c r="C5" t="s">
        <v>10</v>
      </c>
      <c r="D5">
        <v>148.56</v>
      </c>
      <c r="E5">
        <v>9</v>
      </c>
      <c r="F5" s="1">
        <v>1337.04</v>
      </c>
    </row>
    <row r="6" spans="1:6" x14ac:dyDescent="0.4">
      <c r="A6" t="s">
        <v>11</v>
      </c>
      <c r="B6" t="s">
        <v>11</v>
      </c>
      <c r="C6" t="s">
        <v>12</v>
      </c>
      <c r="D6">
        <v>146.13999999999999</v>
      </c>
      <c r="E6">
        <v>1</v>
      </c>
      <c r="F6" s="1">
        <v>146.13999999999999</v>
      </c>
    </row>
    <row r="7" spans="1:6" x14ac:dyDescent="0.4">
      <c r="A7" t="s">
        <v>13</v>
      </c>
      <c r="B7" t="s">
        <v>13</v>
      </c>
      <c r="C7" t="s">
        <v>14</v>
      </c>
      <c r="D7">
        <v>224.14</v>
      </c>
      <c r="E7">
        <v>4</v>
      </c>
      <c r="F7" s="1">
        <v>896.56</v>
      </c>
    </row>
    <row r="8" spans="1:6" x14ac:dyDescent="0.4">
      <c r="A8" t="s">
        <v>5</v>
      </c>
      <c r="B8" t="s">
        <v>5</v>
      </c>
      <c r="C8" t="s">
        <v>15</v>
      </c>
      <c r="D8">
        <v>150.5</v>
      </c>
      <c r="E8">
        <v>4</v>
      </c>
      <c r="F8" s="1">
        <v>602</v>
      </c>
    </row>
    <row r="9" spans="1:6" x14ac:dyDescent="0.4">
      <c r="A9" t="s">
        <v>6</v>
      </c>
      <c r="B9" t="s">
        <v>6</v>
      </c>
      <c r="C9" t="s">
        <v>16</v>
      </c>
      <c r="D9">
        <v>248.73</v>
      </c>
      <c r="E9">
        <v>1</v>
      </c>
      <c r="F9" s="1">
        <v>248.73</v>
      </c>
    </row>
    <row r="10" spans="1:6" x14ac:dyDescent="0.4">
      <c r="A10" t="s">
        <v>7</v>
      </c>
      <c r="B10" t="s">
        <v>7</v>
      </c>
      <c r="C10" t="s">
        <v>17</v>
      </c>
      <c r="D10">
        <v>116.52</v>
      </c>
      <c r="E10">
        <v>1</v>
      </c>
      <c r="F10" s="1">
        <v>116.52</v>
      </c>
    </row>
    <row r="11" spans="1:6" x14ac:dyDescent="0.4">
      <c r="A11" t="s">
        <v>9</v>
      </c>
      <c r="B11" t="s">
        <v>9</v>
      </c>
      <c r="C11" t="s">
        <v>18</v>
      </c>
      <c r="D11">
        <v>59.9</v>
      </c>
      <c r="E11">
        <v>1</v>
      </c>
      <c r="F11" s="1">
        <v>59.9</v>
      </c>
    </row>
    <row r="12" spans="1:6" x14ac:dyDescent="0.4">
      <c r="A12" t="s">
        <v>5</v>
      </c>
      <c r="B12" t="s">
        <v>5</v>
      </c>
      <c r="C12" t="s">
        <v>27</v>
      </c>
      <c r="D12">
        <v>46.9</v>
      </c>
      <c r="E12">
        <v>1</v>
      </c>
      <c r="F12" s="1">
        <v>46.9</v>
      </c>
    </row>
    <row r="13" spans="1:6" x14ac:dyDescent="0.4">
      <c r="A13" t="s">
        <v>6</v>
      </c>
      <c r="B13" t="s">
        <v>6</v>
      </c>
      <c r="C13" t="s">
        <v>28</v>
      </c>
      <c r="D13">
        <v>41.9</v>
      </c>
      <c r="E13">
        <v>4</v>
      </c>
      <c r="F13" s="1">
        <v>167.6</v>
      </c>
    </row>
    <row r="14" spans="1:6" x14ac:dyDescent="0.4">
      <c r="A14" t="s">
        <v>7</v>
      </c>
      <c r="B14" t="s">
        <v>7</v>
      </c>
      <c r="C14" t="s">
        <v>19</v>
      </c>
      <c r="D14">
        <v>81.900000000000006</v>
      </c>
      <c r="E14">
        <v>9</v>
      </c>
      <c r="F14" s="1">
        <v>737.1</v>
      </c>
    </row>
    <row r="15" spans="1:6" x14ac:dyDescent="0.4">
      <c r="A15" t="s">
        <v>9</v>
      </c>
      <c r="B15" t="s">
        <v>9</v>
      </c>
      <c r="C15" t="s">
        <v>20</v>
      </c>
      <c r="D15">
        <v>55.9</v>
      </c>
      <c r="E15">
        <v>2</v>
      </c>
      <c r="F15" s="1">
        <v>111.8</v>
      </c>
    </row>
    <row r="16" spans="1:6" x14ac:dyDescent="0.4">
      <c r="A16" t="s">
        <v>6</v>
      </c>
      <c r="B16" t="s">
        <v>6</v>
      </c>
      <c r="C16" t="s">
        <v>21</v>
      </c>
      <c r="D16">
        <v>89.9</v>
      </c>
      <c r="E16">
        <v>1</v>
      </c>
      <c r="F16" s="1">
        <v>89.9</v>
      </c>
    </row>
    <row r="17" spans="1:6" x14ac:dyDescent="0.4">
      <c r="A17" t="s">
        <v>22</v>
      </c>
      <c r="B17" t="s">
        <v>22</v>
      </c>
      <c r="C17" t="s">
        <v>25</v>
      </c>
      <c r="D17">
        <v>89.99</v>
      </c>
      <c r="E17">
        <v>1</v>
      </c>
      <c r="F17" s="1">
        <v>89.99</v>
      </c>
    </row>
    <row r="18" spans="1:6" x14ac:dyDescent="0.4">
      <c r="A18" t="s">
        <v>23</v>
      </c>
      <c r="B18" t="s">
        <v>23</v>
      </c>
      <c r="C18" t="s">
        <v>26</v>
      </c>
      <c r="D18">
        <v>69.989999999999995</v>
      </c>
      <c r="E18">
        <v>1</v>
      </c>
      <c r="F18" s="1">
        <v>69.989999999999995</v>
      </c>
    </row>
    <row r="19" spans="1:6" x14ac:dyDescent="0.4">
      <c r="A19" t="s">
        <v>6</v>
      </c>
      <c r="B19" t="s">
        <v>6</v>
      </c>
      <c r="C19" t="s">
        <v>8</v>
      </c>
      <c r="D19">
        <v>153.4</v>
      </c>
      <c r="E19">
        <v>2</v>
      </c>
      <c r="F19" s="1">
        <v>306.8</v>
      </c>
    </row>
    <row r="20" spans="1:6" x14ac:dyDescent="0.4">
      <c r="A20" t="s">
        <v>7</v>
      </c>
      <c r="B20" t="s">
        <v>7</v>
      </c>
      <c r="C20" t="s">
        <v>10</v>
      </c>
      <c r="D20">
        <v>148.56</v>
      </c>
      <c r="E20">
        <v>6</v>
      </c>
      <c r="F20" s="1">
        <v>891.36</v>
      </c>
    </row>
    <row r="21" spans="1:6" x14ac:dyDescent="0.4">
      <c r="A21" t="s">
        <v>5</v>
      </c>
      <c r="B21" t="s">
        <v>5</v>
      </c>
      <c r="C21" t="s">
        <v>12</v>
      </c>
      <c r="D21">
        <v>146.13999999999999</v>
      </c>
      <c r="E21">
        <v>1</v>
      </c>
      <c r="F21" s="1">
        <v>146.13999999999999</v>
      </c>
    </row>
    <row r="22" spans="1:6" x14ac:dyDescent="0.4">
      <c r="A22" t="s">
        <v>13</v>
      </c>
      <c r="B22" t="s">
        <v>13</v>
      </c>
      <c r="C22" t="s">
        <v>14</v>
      </c>
      <c r="D22">
        <v>224.14</v>
      </c>
      <c r="E22">
        <v>1</v>
      </c>
      <c r="F22" s="1">
        <v>224.14</v>
      </c>
    </row>
    <row r="23" spans="1:6" x14ac:dyDescent="0.4">
      <c r="A23" t="s">
        <v>5</v>
      </c>
      <c r="B23" t="s">
        <v>5</v>
      </c>
      <c r="C23" t="s">
        <v>15</v>
      </c>
      <c r="D23">
        <v>150.5</v>
      </c>
      <c r="E23">
        <v>5</v>
      </c>
      <c r="F23" s="1">
        <v>752.5</v>
      </c>
    </row>
    <row r="24" spans="1:6" x14ac:dyDescent="0.4">
      <c r="A24" t="s">
        <v>6</v>
      </c>
      <c r="B24" t="s">
        <v>6</v>
      </c>
      <c r="C24" t="s">
        <v>16</v>
      </c>
      <c r="D24">
        <v>248.73</v>
      </c>
      <c r="E24">
        <v>2</v>
      </c>
      <c r="F24" s="1">
        <v>497.46</v>
      </c>
    </row>
    <row r="25" spans="1:6" x14ac:dyDescent="0.4">
      <c r="A25" t="s">
        <v>7</v>
      </c>
      <c r="B25" t="s">
        <v>7</v>
      </c>
      <c r="C25" t="s">
        <v>17</v>
      </c>
      <c r="D25">
        <v>116.52</v>
      </c>
      <c r="E25">
        <v>3</v>
      </c>
      <c r="F25" s="1">
        <v>349.56</v>
      </c>
    </row>
    <row r="26" spans="1:6" x14ac:dyDescent="0.4">
      <c r="A26" t="s">
        <v>9</v>
      </c>
      <c r="B26" t="s">
        <v>9</v>
      </c>
      <c r="C26" t="s">
        <v>18</v>
      </c>
      <c r="D26">
        <v>59.9</v>
      </c>
      <c r="E26">
        <v>2</v>
      </c>
      <c r="F26" s="1">
        <v>119.8</v>
      </c>
    </row>
    <row r="27" spans="1:6" x14ac:dyDescent="0.4">
      <c r="A27" t="s">
        <v>6</v>
      </c>
      <c r="B27" t="s">
        <v>6</v>
      </c>
      <c r="C27" t="s">
        <v>27</v>
      </c>
      <c r="D27">
        <v>46.9</v>
      </c>
      <c r="E27">
        <v>2</v>
      </c>
      <c r="F27" s="1">
        <v>93.8</v>
      </c>
    </row>
    <row r="28" spans="1:6" x14ac:dyDescent="0.4">
      <c r="A28" t="s">
        <v>7</v>
      </c>
      <c r="B28" t="s">
        <v>7</v>
      </c>
      <c r="C28" t="s">
        <v>28</v>
      </c>
      <c r="D28">
        <v>41.9</v>
      </c>
      <c r="E28">
        <v>2</v>
      </c>
      <c r="F28" s="1">
        <v>83.8</v>
      </c>
    </row>
    <row r="29" spans="1:6" x14ac:dyDescent="0.4">
      <c r="A29" t="s">
        <v>9</v>
      </c>
      <c r="B29" t="s">
        <v>9</v>
      </c>
      <c r="C29" t="s">
        <v>19</v>
      </c>
      <c r="D29">
        <v>81.900000000000006</v>
      </c>
      <c r="E29">
        <v>4</v>
      </c>
      <c r="F29" s="1">
        <v>327.60000000000002</v>
      </c>
    </row>
    <row r="30" spans="1:6" x14ac:dyDescent="0.4">
      <c r="A30" t="s">
        <v>22</v>
      </c>
      <c r="B30" t="s">
        <v>22</v>
      </c>
      <c r="C30" t="s">
        <v>17</v>
      </c>
      <c r="D30">
        <v>116.52</v>
      </c>
      <c r="E30">
        <v>3</v>
      </c>
      <c r="F30" s="1">
        <v>349.56</v>
      </c>
    </row>
    <row r="31" spans="1:6" x14ac:dyDescent="0.4">
      <c r="A31" t="s">
        <v>22</v>
      </c>
      <c r="B31" t="s">
        <v>22</v>
      </c>
      <c r="C31" t="s">
        <v>18</v>
      </c>
      <c r="D31">
        <v>59.9</v>
      </c>
      <c r="E31">
        <v>2</v>
      </c>
      <c r="F31" s="1">
        <v>119.8</v>
      </c>
    </row>
    <row r="32" spans="1:6" x14ac:dyDescent="0.4">
      <c r="A32" t="s">
        <v>23</v>
      </c>
      <c r="B32" t="s">
        <v>23</v>
      </c>
      <c r="C32" t="s">
        <v>29</v>
      </c>
      <c r="D32">
        <v>40</v>
      </c>
      <c r="E32">
        <v>3</v>
      </c>
      <c r="F32" s="1">
        <v>120</v>
      </c>
    </row>
    <row r="33" spans="1:6" x14ac:dyDescent="0.4">
      <c r="A33" t="s">
        <v>23</v>
      </c>
      <c r="B33" t="s">
        <v>23</v>
      </c>
      <c r="C33" t="s">
        <v>30</v>
      </c>
      <c r="D33">
        <v>390</v>
      </c>
      <c r="E33">
        <v>2</v>
      </c>
      <c r="F33" s="1">
        <v>780</v>
      </c>
    </row>
    <row r="34" spans="1:6" x14ac:dyDescent="0.4">
      <c r="A34" t="s">
        <v>13</v>
      </c>
      <c r="B34" t="s">
        <v>13</v>
      </c>
      <c r="C34" t="s">
        <v>10</v>
      </c>
      <c r="D34">
        <v>148.56</v>
      </c>
      <c r="E34">
        <v>2</v>
      </c>
      <c r="F34" s="1">
        <v>297.12</v>
      </c>
    </row>
    <row r="35" spans="1:6" x14ac:dyDescent="0.4">
      <c r="A35" t="s">
        <v>13</v>
      </c>
      <c r="B35" t="s">
        <v>13</v>
      </c>
      <c r="C35" t="s">
        <v>8</v>
      </c>
      <c r="D35">
        <v>153.4</v>
      </c>
      <c r="E35">
        <v>1</v>
      </c>
      <c r="F35" s="1">
        <v>153.4</v>
      </c>
    </row>
    <row r="36" spans="1:6" x14ac:dyDescent="0.4">
      <c r="A36" t="s">
        <v>13</v>
      </c>
      <c r="B36" t="s">
        <v>13</v>
      </c>
      <c r="C36" t="s">
        <v>24</v>
      </c>
      <c r="D36">
        <v>40</v>
      </c>
      <c r="E36">
        <v>3</v>
      </c>
      <c r="F36" s="1">
        <v>120</v>
      </c>
    </row>
    <row r="37" spans="1:6" x14ac:dyDescent="0.4">
      <c r="A37" t="s">
        <v>11</v>
      </c>
      <c r="B37" t="s">
        <v>11</v>
      </c>
      <c r="C37" t="s">
        <v>19</v>
      </c>
      <c r="D37">
        <v>81.900000000000006</v>
      </c>
      <c r="E37">
        <v>8</v>
      </c>
      <c r="F37" s="1">
        <v>655.20000000000005</v>
      </c>
    </row>
    <row r="38" spans="1:6" x14ac:dyDescent="0.4">
      <c r="A38" t="s">
        <v>11</v>
      </c>
      <c r="B38" t="s">
        <v>11</v>
      </c>
      <c r="C38" t="s">
        <v>8</v>
      </c>
      <c r="D38">
        <v>153.4</v>
      </c>
      <c r="E38">
        <v>1</v>
      </c>
      <c r="F38" s="1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8E-27A5-47D7-86DC-3AE7E0B9AE2B}">
  <dimension ref="A1:F9"/>
  <sheetViews>
    <sheetView workbookViewId="0"/>
  </sheetViews>
  <sheetFormatPr defaultRowHeight="14.6" x14ac:dyDescent="0.4"/>
  <cols>
    <col min="1" max="2" width="13.69140625" bestFit="1" customWidth="1"/>
    <col min="3" max="3" width="17.3828125" bestFit="1" customWidth="1"/>
    <col min="4" max="4" width="10" bestFit="1" customWidth="1"/>
    <col min="5" max="5" width="12.53515625" customWidth="1"/>
    <col min="6" max="6" width="10.69140625" bestFit="1" customWidth="1"/>
  </cols>
  <sheetData>
    <row r="1" spans="1:6" x14ac:dyDescent="0.4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4">
      <c r="A2" t="s">
        <v>37</v>
      </c>
      <c r="B2" t="s">
        <v>37</v>
      </c>
      <c r="C2" t="s">
        <v>9</v>
      </c>
      <c r="D2" t="s">
        <v>38</v>
      </c>
      <c r="E2">
        <v>16</v>
      </c>
      <c r="F2" s="1">
        <v>1956.14</v>
      </c>
    </row>
    <row r="3" spans="1:6" x14ac:dyDescent="0.4">
      <c r="A3" t="s">
        <v>41</v>
      </c>
      <c r="B3" t="s">
        <v>41</v>
      </c>
      <c r="C3" t="s">
        <v>22</v>
      </c>
      <c r="D3" t="s">
        <v>38</v>
      </c>
      <c r="E3">
        <v>8</v>
      </c>
      <c r="F3" s="1">
        <v>559.35</v>
      </c>
    </row>
    <row r="4" spans="1:6" x14ac:dyDescent="0.4">
      <c r="A4" t="s">
        <v>41</v>
      </c>
      <c r="B4" t="s">
        <v>41</v>
      </c>
      <c r="C4" t="s">
        <v>23</v>
      </c>
      <c r="D4" t="s">
        <v>39</v>
      </c>
      <c r="E4">
        <v>6</v>
      </c>
      <c r="F4" s="1">
        <v>969.99</v>
      </c>
    </row>
    <row r="5" spans="1:6" x14ac:dyDescent="0.4">
      <c r="A5" t="s">
        <v>37</v>
      </c>
      <c r="B5" t="s">
        <v>37</v>
      </c>
      <c r="C5" t="s">
        <v>6</v>
      </c>
      <c r="D5" t="s">
        <v>38</v>
      </c>
      <c r="E5">
        <v>18</v>
      </c>
      <c r="F5" s="1">
        <v>1754.24</v>
      </c>
    </row>
    <row r="6" spans="1:6" x14ac:dyDescent="0.4">
      <c r="A6" t="s">
        <v>40</v>
      </c>
      <c r="B6" t="s">
        <v>40</v>
      </c>
      <c r="C6" t="s">
        <v>13</v>
      </c>
      <c r="D6" t="s">
        <v>38</v>
      </c>
      <c r="E6">
        <v>7</v>
      </c>
      <c r="F6" s="1">
        <v>1691.22</v>
      </c>
    </row>
    <row r="7" spans="1:6" x14ac:dyDescent="0.4">
      <c r="A7" t="s">
        <v>37</v>
      </c>
      <c r="B7" t="s">
        <v>37</v>
      </c>
      <c r="C7" t="s">
        <v>5</v>
      </c>
      <c r="D7" t="s">
        <v>39</v>
      </c>
      <c r="E7">
        <v>12</v>
      </c>
      <c r="F7" s="1">
        <v>1817.51</v>
      </c>
    </row>
    <row r="8" spans="1:6" x14ac:dyDescent="0.4">
      <c r="A8" t="s">
        <v>40</v>
      </c>
      <c r="B8" t="s">
        <v>40</v>
      </c>
      <c r="C8" t="s">
        <v>7</v>
      </c>
      <c r="D8" t="s">
        <v>39</v>
      </c>
      <c r="E8">
        <v>16</v>
      </c>
      <c r="F8" s="1">
        <v>2331.7399999999998</v>
      </c>
    </row>
    <row r="9" spans="1:6" x14ac:dyDescent="0.4">
      <c r="A9" t="s">
        <v>41</v>
      </c>
      <c r="B9" t="s">
        <v>41</v>
      </c>
      <c r="C9" t="s">
        <v>11</v>
      </c>
      <c r="D9" t="s">
        <v>39</v>
      </c>
      <c r="E9">
        <v>20</v>
      </c>
      <c r="F9" s="1">
        <v>954.74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783-62DB-4498-A16A-461FBCC364DE}">
  <dimension ref="A1"/>
  <sheetViews>
    <sheetView workbookViewId="0">
      <selection activeCell="H19" sqref="H19"/>
    </sheetView>
  </sheetViews>
  <sheetFormatPr defaultRowHeight="14.6" x14ac:dyDescent="0.4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Dash Funcionários</vt:lpstr>
      <vt:lpstr>Dash Escritórios</vt:lpstr>
      <vt:lpstr>Tabela Dinâmica Dados Vend</vt:lpstr>
      <vt:lpstr>Gráfico Masc &amp; Fem</vt:lpstr>
      <vt:lpstr>Waffle</vt:lpstr>
      <vt:lpstr>Gráfico Velocímetro</vt:lpstr>
      <vt:lpstr>Tabela Dinâmica</vt:lpstr>
      <vt:lpstr>Vendas</vt:lpstr>
      <vt:lpstr>Dados Vendedor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Rodrigo Costa</cp:lastModifiedBy>
  <dcterms:created xsi:type="dcterms:W3CDTF">2021-08-25T00:58:32Z</dcterms:created>
  <dcterms:modified xsi:type="dcterms:W3CDTF">2024-06-27T23:06:47Z</dcterms:modified>
</cp:coreProperties>
</file>