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769DF648-CA9E-4803-A8DA-45EE9E023F28}" xr6:coauthVersionLast="47" xr6:coauthVersionMax="47" xr10:uidLastSave="{00000000-0000-0000-0000-000000000000}"/>
  <bookViews>
    <workbookView xWindow="0" yWindow="0" windowWidth="16457" windowHeight="17914" tabRatio="685" activeTab="1" xr2:uid="{899214EE-B51D-4446-AC56-B680CE1E289C}"/>
  </bookViews>
  <sheets>
    <sheet name="Dash Funcionários" sheetId="5" r:id="rId1"/>
    <sheet name="Dash Escritórios" sheetId="10" r:id="rId2"/>
    <sheet name="Tabela Dinâmica Dados Vend" sheetId="8" state="hidden" r:id="rId3"/>
    <sheet name="Gráfico Masc &amp; Fem" sheetId="9" state="hidden" r:id="rId4"/>
    <sheet name="Waffle" sheetId="7" state="hidden" r:id="rId5"/>
    <sheet name="Gráfico Velocímetro" sheetId="6" state="hidden" r:id="rId6"/>
    <sheet name="Tabela Dinâmica" sheetId="4" state="hidden" r:id="rId7"/>
    <sheet name="Vendas" sheetId="1" state="hidden" r:id="rId8"/>
    <sheet name="Dados Vendedor" sheetId="2" state="hidden" r:id="rId9"/>
    <sheet name="Imagens" sheetId="3" state="hidden" r:id="rId10"/>
  </sheets>
  <definedNames>
    <definedName name="SegmentaçãodeDados_Loja">#N/A</definedName>
    <definedName name="SegmentaçãodeDados_Produto">#N/A</definedName>
    <definedName name="SegmentaçãodeDados_Sexo">#N/A</definedName>
    <definedName name="SegmentaçãodeDados_Vendedor">#N/A</definedName>
  </definedNames>
  <calcPr calcId="18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9" l="1"/>
  <c r="M4" i="10" a="1"/>
  <c r="M4" i="10" s="1"/>
  <c r="M5" i="10" a="1"/>
  <c r="M5" i="10" s="1"/>
  <c r="M6" i="10" a="1"/>
  <c r="M6" i="10" s="1"/>
  <c r="M7" i="10" a="1"/>
  <c r="M7" i="10" s="1"/>
  <c r="M8" i="10" a="1"/>
  <c r="M8" i="10" s="1"/>
  <c r="M9" i="10" a="1"/>
  <c r="M9" i="10" s="1"/>
  <c r="M10" i="10" a="1"/>
  <c r="M10" i="10" s="1"/>
  <c r="M11" i="10" a="1"/>
  <c r="M11" i="10" s="1"/>
  <c r="M12" i="10" a="1"/>
  <c r="M12" i="10" s="1"/>
  <c r="M13" i="10" a="1"/>
  <c r="M13" i="10" s="1"/>
  <c r="M14" i="10" a="1"/>
  <c r="M14" i="10" s="1"/>
  <c r="M15" i="10" a="1"/>
  <c r="M15" i="10" s="1"/>
  <c r="M16" i="10" a="1"/>
  <c r="M16" i="10" s="1"/>
  <c r="M17" i="10" a="1"/>
  <c r="M17" i="10" s="1"/>
  <c r="M18" i="10" a="1"/>
  <c r="M18" i="10" s="1"/>
  <c r="M3" i="10" a="1"/>
  <c r="M3" i="10" s="1"/>
  <c r="L4" i="10" a="1"/>
  <c r="L4" i="10" s="1"/>
  <c r="L5" i="10" a="1"/>
  <c r="L5" i="10" s="1"/>
  <c r="L6" i="10" a="1"/>
  <c r="L6" i="10" s="1"/>
  <c r="L7" i="10" a="1"/>
  <c r="L7" i="10" s="1"/>
  <c r="L8" i="10" a="1"/>
  <c r="L8" i="10" s="1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 s="1"/>
  <c r="L15" i="10" a="1"/>
  <c r="L15" i="10" s="1"/>
  <c r="L16" i="10" a="1"/>
  <c r="L16" i="10" s="1"/>
  <c r="L17" i="10" a="1"/>
  <c r="L17" i="10" s="1"/>
  <c r="L18" i="10" a="1"/>
  <c r="L18" i="10" s="1"/>
  <c r="L3" i="10" a="1"/>
  <c r="L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14" i="10" a="1"/>
  <c r="K14" i="10" s="1"/>
  <c r="K15" i="10" a="1"/>
  <c r="K15" i="10" s="1"/>
  <c r="K16" i="10" a="1"/>
  <c r="K16" i="10" s="1"/>
  <c r="K17" i="10" a="1"/>
  <c r="K17" i="10" s="1"/>
  <c r="K18" i="10" a="1"/>
  <c r="K18" i="10" s="1"/>
  <c r="K3" i="10" a="1"/>
  <c r="K3" i="10" s="1"/>
  <c r="G2" i="10"/>
  <c r="F2" i="10"/>
  <c r="D2" i="9"/>
  <c r="B5" i="9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I8" i="7"/>
  <c r="I7" i="7" s="1"/>
  <c r="I6" i="7" s="1"/>
  <c r="I5" i="7" s="1"/>
  <c r="I4" i="7" s="1"/>
  <c r="J8" i="7"/>
  <c r="J7" i="7" s="1"/>
  <c r="J6" i="7" s="1"/>
  <c r="J5" i="7" s="1"/>
  <c r="J4" i="7" s="1"/>
  <c r="I9" i="7"/>
  <c r="J9" i="7"/>
  <c r="K9" i="7"/>
  <c r="K8" i="7" s="1"/>
  <c r="K7" i="7" s="1"/>
  <c r="K6" i="7" s="1"/>
  <c r="K5" i="7" s="1"/>
  <c r="K4" i="7" s="1"/>
  <c r="L9" i="7"/>
  <c r="L8" i="7" s="1"/>
  <c r="L7" i="7" s="1"/>
  <c r="L6" i="7" s="1"/>
  <c r="L5" i="7" s="1"/>
  <c r="L4" i="7" s="1"/>
  <c r="I10" i="7"/>
  <c r="J10" i="7"/>
  <c r="K10" i="7"/>
  <c r="L10" i="7"/>
  <c r="C11" i="7"/>
  <c r="C10" i="7" s="1"/>
  <c r="C9" i="7" s="1"/>
  <c r="C8" i="7" s="1"/>
  <c r="C7" i="7" s="1"/>
  <c r="C6" i="7" s="1"/>
  <c r="C5" i="7" s="1"/>
  <c r="C4" i="7" s="1"/>
  <c r="D11" i="7"/>
  <c r="D10" i="7" s="1"/>
  <c r="D9" i="7" s="1"/>
  <c r="D8" i="7" s="1"/>
  <c r="D7" i="7" s="1"/>
  <c r="D6" i="7" s="1"/>
  <c r="D5" i="7" s="1"/>
  <c r="D4" i="7" s="1"/>
  <c r="E11" i="7"/>
  <c r="E10" i="7" s="1"/>
  <c r="E9" i="7" s="1"/>
  <c r="E8" i="7" s="1"/>
  <c r="E7" i="7" s="1"/>
  <c r="E6" i="7" s="1"/>
  <c r="E5" i="7" s="1"/>
  <c r="E4" i="7" s="1"/>
  <c r="F11" i="7"/>
  <c r="F10" i="7" s="1"/>
  <c r="F9" i="7" s="1"/>
  <c r="F8" i="7" s="1"/>
  <c r="F7" i="7" s="1"/>
  <c r="F6" i="7" s="1"/>
  <c r="F5" i="7" s="1"/>
  <c r="F4" i="7" s="1"/>
  <c r="G11" i="7"/>
  <c r="G10" i="7" s="1"/>
  <c r="G9" i="7" s="1"/>
  <c r="G8" i="7" s="1"/>
  <c r="G7" i="7" s="1"/>
  <c r="G6" i="7" s="1"/>
  <c r="G5" i="7" s="1"/>
  <c r="G4" i="7" s="1"/>
  <c r="H11" i="7"/>
  <c r="H10" i="7" s="1"/>
  <c r="H9" i="7" s="1"/>
  <c r="H8" i="7" s="1"/>
  <c r="H7" i="7" s="1"/>
  <c r="H6" i="7" s="1"/>
  <c r="H5" i="7" s="1"/>
  <c r="H4" i="7" s="1"/>
  <c r="I11" i="7"/>
  <c r="J11" i="7"/>
  <c r="K11" i="7"/>
  <c r="L11" i="7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N25" i="5" a="1"/>
  <c r="N25" i="5" s="1"/>
  <c r="N26" i="5" a="1"/>
  <c r="N2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N23" i="5" a="1"/>
  <c r="N23" i="5" s="1"/>
  <c r="N24" i="5" a="1"/>
  <c r="N24" i="5" s="1"/>
  <c r="M16" i="5" a="1"/>
  <c r="M16" i="5" s="1"/>
  <c r="M23" i="5" a="1"/>
  <c r="M23" i="5" s="1"/>
  <c r="M24" i="5" a="1"/>
  <c r="M24" i="5" s="1"/>
  <c r="M25" i="5" a="1"/>
  <c r="M25" i="5" s="1"/>
  <c r="M26" i="5" a="1"/>
  <c r="M26" i="5" s="1"/>
  <c r="L16" i="5" a="1"/>
  <c r="L16" i="5" s="1"/>
  <c r="D14" i="6"/>
  <c r="B11" i="6"/>
  <c r="B13" i="6" s="1"/>
  <c r="B4" i="6"/>
  <c r="B3" i="6"/>
  <c r="B5" i="6"/>
  <c r="B2" i="6"/>
  <c r="L21" i="10" l="1"/>
  <c r="M21" i="10"/>
  <c r="B2" i="9"/>
  <c r="D11" i="6"/>
  <c r="A1" i="7" s="1"/>
</calcChain>
</file>

<file path=xl/sharedStrings.xml><?xml version="1.0" encoding="utf-8"?>
<sst xmlns="http://schemas.openxmlformats.org/spreadsheetml/2006/main" count="227" uniqueCount="70">
  <si>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</si>
  <si>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</si>
  <si>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</si>
  <si>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</si>
  <si>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</si>
  <si>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</si>
  <si>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</si>
  <si>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</si>
  <si>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</si>
  <si>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</si>
  <si>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</si>
  <si>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</si>
  <si>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</si>
  <si>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</si>
  <si>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</si>
  <si>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</si>
  <si>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</si>
  <si>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</si>
  <si>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</si>
  <si>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</si>
  <si>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</si>
  <si>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</si>
  <si>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</si>
  <si>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</si>
  <si>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</si>
  <si>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</si>
  <si>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</si>
  <si>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</si>
  <si>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</si>
  <si>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</si>
  <si>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</si>
  <si>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</si>
  <si>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</si>
  <si>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</si>
  <si>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</si>
  <si>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</si>
  <si>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</si>
  <si>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</si>
  <si>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</si>
  <si>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</si>
  <si>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</si>
  <si>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</si>
  <si>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</si>
  <si>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</si>
  <si>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</si>
  <si>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</si>
  <si>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</si>
  <si>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</si>
  <si>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</si>
  <si>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</si>
  <si>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</si>
  <si>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</si>
  <si>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</si>
  <si>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</si>
  <si>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</si>
  <si>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</si>
  <si>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</si>
  <si>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</si>
  <si>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</si>
  <si>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</si>
  <si>
    <t>Rótulos de Linha</t>
  </si>
  <si>
    <t>DASHBOARD TOTAL VENDAS POR VENDEDOR</t>
  </si>
  <si>
    <t xml:space="preserve">Soma de  Vendas </t>
  </si>
  <si>
    <t>Soma de Quantidade</t>
  </si>
  <si>
    <t>Vendas Femininas</t>
  </si>
  <si>
    <t>Atual</t>
  </si>
  <si>
    <t>Vendas Masculinas</t>
  </si>
  <si>
    <t xml:space="preserve">Vendas </t>
  </si>
  <si>
    <t>Vendas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</si>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</sst>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  <numFmt numFmtId="165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9" fontId="0" fillId="0" borderId="0" xfId="0" applyNumberFormat="1"/>
    <xf numFmtId="9" fontId="4" fillId="3" borderId="2" xfId="3" applyFont="1" applyFill="1" applyBorder="1"/>
    <xf numFmtId="0" fontId="4" fillId="3" borderId="0" xfId="0" applyFont="1" applyFill="1"/>
    <xf numFmtId="164" fontId="0" fillId="0" borderId="0" xfId="3" applyNumberFormat="1" applyFont="1"/>
    <xf numFmtId="0" fontId="0" fillId="2" borderId="3" xfId="0" applyFill="1" applyBorder="1"/>
    <xf numFmtId="44" fontId="0" fillId="2" borderId="3" xfId="2" applyFont="1" applyFill="1" applyBorder="1"/>
    <xf numFmtId="0" fontId="0" fillId="0" borderId="3" xfId="0" applyBorder="1"/>
    <xf numFmtId="44" fontId="0" fillId="0" borderId="3" xfId="2" applyFont="1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0" fillId="0" borderId="0" xfId="2" applyNumberFormat="1" applyFont="1" applyAlignment="1">
      <alignment horizontal="center"/>
    </xf>
    <xf numFmtId="165" fontId="0" fillId="0" borderId="0" xfId="0" applyNumberForma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4" fontId="0" fillId="0" borderId="0" xfId="2" applyNumberFormat="1" applyFont="1" applyAlignment="1"/>
    <xf numFmtId="4" fontId="0" fillId="0" borderId="0" xfId="0" applyNumberFormat="1" applyAlignment="1">
      <alignment horizontal="right" indent="7"/>
    </xf>
    <xf numFmtId="0" fontId="0" fillId="0" borderId="0" xfId="0" applyNumberFormat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12"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font>
        <color theme="9" tint="0.39994506668294322"/>
      </font>
      <fill>
        <patternFill>
          <bgColor theme="9" tint="0.39994506668294322"/>
        </patternFill>
      </fill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65" formatCode="#,##0.00_ ;[Red]\-#,##0.00\ 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7.png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29.png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 Dados Vend!Tabela dinâmica3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picture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 w="2540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Dinâmica Dados Vend'!$J$4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 Dados Vend'!$I$5:$I$8</c:f>
              <c:strCache>
                <c:ptCount val="3"/>
                <c:pt idx="0">
                  <c:v>Angela Maria</c:v>
                </c:pt>
                <c:pt idx="1">
                  <c:v>Carlos Moreira</c:v>
                </c:pt>
                <c:pt idx="2">
                  <c:v>Paulo Santos</c:v>
                </c:pt>
              </c:strCache>
            </c:strRef>
          </c:cat>
          <c:val>
            <c:numRef>
              <c:f>'Tabela Dinâmica Dados Vend'!$J$5:$J$8</c:f>
              <c:numCache>
                <c:formatCode>#,##0.00_ ;[Red]\-#,##0.00\ </c:formatCode>
                <c:ptCount val="3"/>
                <c:pt idx="0">
                  <c:v>559.35</c:v>
                </c:pt>
                <c:pt idx="1">
                  <c:v>969.99</c:v>
                </c:pt>
                <c:pt idx="2">
                  <c:v>954.74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7-4CFC-8453-9997FC05E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494792"/>
        <c:axId val="703496592"/>
      </c:lineChart>
      <c:catAx>
        <c:axId val="70349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3496592"/>
        <c:crosses val="autoZero"/>
        <c:auto val="1"/>
        <c:lblAlgn val="ctr"/>
        <c:lblOffset val="100"/>
        <c:noMultiLvlLbl val="0"/>
      </c:catAx>
      <c:valAx>
        <c:axId val="703496592"/>
        <c:scaling>
          <c:orientation val="minMax"/>
        </c:scaling>
        <c:delete val="1"/>
        <c:axPos val="l"/>
        <c:numFmt formatCode="#,##0.00_ ;[Red]\-#,##0.00\ " sourceLinked="1"/>
        <c:majorTickMark val="none"/>
        <c:minorTickMark val="none"/>
        <c:tickLblPos val="nextTo"/>
        <c:crossAx val="70349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E885-40C2-867E-27A9064588B7}"/>
              </c:ext>
            </c:extLst>
          </c:dPt>
          <c:val>
            <c:numRef>
              <c:f>'Gráfico Masc &amp; Fem'!$B$2</c:f>
              <c:numCache>
                <c:formatCode>0.0%</c:formatCode>
                <c:ptCount val="1"/>
                <c:pt idx="0">
                  <c:v>0.22517390744259447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5-40C2-867E-27A9064588B7}"/>
            </c:ext>
          </c:extLst>
        </c:ser>
        <c:ser>
          <c:idx val="1"/>
          <c:order val="1"/>
          <c:tx>
            <c:strRef>
              <c:f>'Gráfico Masc &amp; Fem'!$C$1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885-40C2-867E-27A9064588B7}"/>
              </c:ext>
            </c:extLst>
          </c:dPt>
          <c:val>
            <c:numRef>
              <c:f>'Gráfico Masc &amp; Fem'!$C$2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5-40C2-867E-27A90645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705961344"/>
        <c:axId val="705958104"/>
      </c:barChart>
      <c:catAx>
        <c:axId val="705961344"/>
        <c:scaling>
          <c:orientation val="minMax"/>
        </c:scaling>
        <c:delete val="1"/>
        <c:axPos val="b"/>
        <c:majorTickMark val="none"/>
        <c:minorTickMark val="none"/>
        <c:tickLblPos val="nextTo"/>
        <c:crossAx val="705958104"/>
        <c:crosses val="autoZero"/>
        <c:auto val="1"/>
        <c:lblAlgn val="ctr"/>
        <c:lblOffset val="100"/>
        <c:noMultiLvlLbl val="0"/>
      </c:catAx>
      <c:valAx>
        <c:axId val="705958104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7059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Fem'!$B$4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8CE8-4FBE-A5F9-CFE048B9BB1F}"/>
              </c:ext>
            </c:extLst>
          </c:dPt>
          <c:val>
            <c:numRef>
              <c:f>'Gráfico Masc &amp; Fem'!$B$5</c:f>
              <c:numCache>
                <c:formatCode>0.0%</c:formatCode>
                <c:ptCount val="1"/>
                <c:pt idx="0">
                  <c:v>0.77482609255740564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8-4FBE-A5F9-CFE048B9BB1F}"/>
            </c:ext>
          </c:extLst>
        </c:ser>
        <c:ser>
          <c:idx val="1"/>
          <c:order val="1"/>
          <c:tx>
            <c:strRef>
              <c:f>'Gráfico Masc &amp; Fem'!$C$4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E8-4FBE-A5F9-CFE048B9BB1F}"/>
              </c:ext>
            </c:extLst>
          </c:dPt>
          <c:val>
            <c:numRef>
              <c:f>'Gráfico Masc &amp; Fem'!$C$5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8-4FBE-A5F9-CFE048B9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58245072"/>
        <c:axId val="858245432"/>
      </c:barChart>
      <c:catAx>
        <c:axId val="858245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858245432"/>
        <c:crosses val="autoZero"/>
        <c:auto val="1"/>
        <c:lblAlgn val="ctr"/>
        <c:lblOffset val="100"/>
        <c:noMultiLvlLbl val="0"/>
      </c:catAx>
      <c:valAx>
        <c:axId val="858245432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85824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954.74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2995.26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11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'Tabela Dinâmica'!$H$4:$H$7</c:f>
              <c:strCache>
                <c:ptCount val="3"/>
                <c:pt idx="0">
                  <c:v>Camisa Masculina</c:v>
                </c:pt>
                <c:pt idx="1">
                  <c:v>Camisa Masculina Festa Balada</c:v>
                </c:pt>
                <c:pt idx="2">
                  <c:v>Sapato Social</c:v>
                </c:pt>
              </c:strCache>
            </c:strRef>
          </c:cat>
          <c:val>
            <c:numRef>
              <c:f>'Tabela Dinâmica'!$I$4:$I$7</c:f>
              <c:numCache>
                <c:formatCode>General</c:formatCode>
                <c:ptCount val="3"/>
                <c:pt idx="0">
                  <c:v>153.4</c:v>
                </c:pt>
                <c:pt idx="1">
                  <c:v>146.13999999999999</c:v>
                </c:pt>
                <c:pt idx="2">
                  <c:v>655.20000000000005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9-4942-B2BC-CBE177AB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52016"/>
        <c:axId val="779852376"/>
      </c:areaChart>
      <c:catAx>
        <c:axId val="77985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376"/>
        <c:crosses val="autoZero"/>
        <c:auto val="1"/>
        <c:lblAlgn val="ctr"/>
        <c:lblOffset val="100"/>
        <c:noMultiLvlLbl val="0"/>
      </c:catAx>
      <c:valAx>
        <c:axId val="779852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46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Dinâmica'!$H$4:$H$7</c:f>
              <c:strCache>
                <c:ptCount val="3"/>
                <c:pt idx="0">
                  <c:v>Camisa Masculina</c:v>
                </c:pt>
                <c:pt idx="1">
                  <c:v>Camisa Masculina Festa Balada</c:v>
                </c:pt>
                <c:pt idx="2">
                  <c:v>Sapato Social</c:v>
                </c:pt>
              </c:strCache>
            </c:strRef>
          </c:cat>
          <c:val>
            <c:numRef>
              <c:f>'Tabela Dinâmica'!$I$4:$I$7</c:f>
              <c:numCache>
                <c:formatCode>General</c:formatCode>
                <c:ptCount val="3"/>
                <c:pt idx="0">
                  <c:v>153.4</c:v>
                </c:pt>
                <c:pt idx="1">
                  <c:v>146.13999999999999</c:v>
                </c:pt>
                <c:pt idx="2">
                  <c:v>655.20000000000005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1-4EB5-A68B-276882BA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36472"/>
        <c:axId val="835642232"/>
      </c:barChart>
      <c:catAx>
        <c:axId val="83563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642232"/>
        <c:crosses val="autoZero"/>
        <c:auto val="1"/>
        <c:lblAlgn val="ctr"/>
        <c:lblOffset val="100"/>
        <c:noMultiLvlLbl val="0"/>
      </c:catAx>
      <c:valAx>
        <c:axId val="83564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3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svg"/><Relationship Id="rId2" Type="http://schemas.openxmlformats.org/officeDocument/2006/relationships/image" Target="../media/image20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svg"/><Relationship Id="rId3" Type="http://schemas.openxmlformats.org/officeDocument/2006/relationships/image" Target="../media/image24.png"/><Relationship Id="rId7" Type="http://schemas.openxmlformats.org/officeDocument/2006/relationships/image" Target="../media/image30.png"/><Relationship Id="rId2" Type="http://schemas.openxmlformats.org/officeDocument/2006/relationships/image" Target="../media/image23.svg"/><Relationship Id="rId1" Type="http://schemas.openxmlformats.org/officeDocument/2006/relationships/image" Target="../media/image22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10" Type="http://schemas.openxmlformats.org/officeDocument/2006/relationships/image" Target="../media/image33.svg"/><Relationship Id="rId4" Type="http://schemas.openxmlformats.org/officeDocument/2006/relationships/image" Target="../media/image25.svg"/><Relationship Id="rId9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sv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../media/image35.svg"/><Relationship Id="rId1" Type="http://schemas.openxmlformats.org/officeDocument/2006/relationships/image" Target="../media/image34.png"/><Relationship Id="rId6" Type="http://schemas.openxmlformats.org/officeDocument/2006/relationships/image" Target="../media/image39.svg"/><Relationship Id="rId5" Type="http://schemas.openxmlformats.org/officeDocument/2006/relationships/image" Target="../media/image38.png"/><Relationship Id="rId10" Type="http://schemas.openxmlformats.org/officeDocument/2006/relationships/image" Target="../media/image43.svg"/><Relationship Id="rId4" Type="http://schemas.openxmlformats.org/officeDocument/2006/relationships/image" Target="../media/image37.svg"/><Relationship Id="rId9" Type="http://schemas.openxmlformats.org/officeDocument/2006/relationships/image" Target="../media/image42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478971</xdr:colOff>
      <xdr:row>4</xdr:row>
      <xdr:rowOff>5441</xdr:rowOff>
    </xdr:from>
    <xdr:to>
      <xdr:col>10</xdr:col>
      <xdr:colOff>76199</xdr:colOff>
      <xdr:row>8</xdr:row>
      <xdr:rowOff>157841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397828" y="821870"/>
          <a:ext cx="2209800" cy="908957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569685</xdr:colOff>
      <xdr:row>4</xdr:row>
      <xdr:rowOff>22014</xdr:rowOff>
    </xdr:from>
    <xdr:to>
      <xdr:col>8</xdr:col>
      <xdr:colOff>139870</xdr:colOff>
      <xdr:row>8</xdr:row>
      <xdr:rowOff>23535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8542" y="838443"/>
          <a:ext cx="876471" cy="758078"/>
        </a:xfrm>
        <a:prstGeom prst="rect">
          <a:avLst/>
        </a:prstGeom>
      </xdr:spPr>
    </xdr:pic>
    <xdr:clientData/>
  </xdr:twoCellAnchor>
  <xdr:twoCellAnchor>
    <xdr:from>
      <xdr:col>8</xdr:col>
      <xdr:colOff>195943</xdr:colOff>
      <xdr:row>4</xdr:row>
      <xdr:rowOff>109220</xdr:rowOff>
    </xdr:from>
    <xdr:to>
      <xdr:col>10</xdr:col>
      <xdr:colOff>29357</xdr:colOff>
      <xdr:row>6</xdr:row>
      <xdr:rowOff>58645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421086" y="925649"/>
          <a:ext cx="1139700" cy="335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54427</xdr:colOff>
          <xdr:row>4</xdr:row>
          <xdr:rowOff>157842</xdr:rowOff>
        </xdr:from>
        <xdr:to>
          <xdr:col>13</xdr:col>
          <xdr:colOff>299357</xdr:colOff>
          <xdr:row>13</xdr:row>
          <xdr:rowOff>103414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12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85856" y="898071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424541</xdr:colOff>
      <xdr:row>6</xdr:row>
      <xdr:rowOff>16110</xdr:rowOff>
    </xdr:from>
    <xdr:to>
      <xdr:col>9</xdr:col>
      <xdr:colOff>424541</xdr:colOff>
      <xdr:row>7</xdr:row>
      <xdr:rowOff>171809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5649684" y="1218981"/>
          <a:ext cx="653143" cy="340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10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97971</xdr:colOff>
      <xdr:row>4</xdr:row>
      <xdr:rowOff>5442</xdr:rowOff>
    </xdr:from>
    <xdr:to>
      <xdr:col>6</xdr:col>
      <xdr:colOff>408215</xdr:colOff>
      <xdr:row>8</xdr:row>
      <xdr:rowOff>152399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400" y="821871"/>
          <a:ext cx="2269672" cy="903514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29639</xdr:rowOff>
    </xdr:from>
    <xdr:to>
      <xdr:col>4</xdr:col>
      <xdr:colOff>253828</xdr:colOff>
      <xdr:row>7</xdr:row>
      <xdr:rowOff>126093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60814" y="846068"/>
          <a:ext cx="705585" cy="667954"/>
        </a:xfrm>
        <a:prstGeom prst="rect">
          <a:avLst/>
        </a:prstGeom>
      </xdr:spPr>
    </xdr:pic>
    <xdr:clientData/>
  </xdr:twoCellAnchor>
  <xdr:twoCellAnchor>
    <xdr:from>
      <xdr:col>4</xdr:col>
      <xdr:colOff>272143</xdr:colOff>
      <xdr:row>4</xdr:row>
      <xdr:rowOff>104467</xdr:rowOff>
    </xdr:from>
    <xdr:to>
      <xdr:col>6</xdr:col>
      <xdr:colOff>357074</xdr:colOff>
      <xdr:row>6</xdr:row>
      <xdr:rowOff>10885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2884714" y="920896"/>
          <a:ext cx="1391217" cy="29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 Vendas</a:t>
          </a:r>
        </a:p>
      </xdr:txBody>
    </xdr:sp>
    <xdr:clientData/>
  </xdr:twoCellAnchor>
  <xdr:twoCellAnchor>
    <xdr:from>
      <xdr:col>4</xdr:col>
      <xdr:colOff>261258</xdr:colOff>
      <xdr:row>6</xdr:row>
      <xdr:rowOff>61450</xdr:rowOff>
    </xdr:from>
    <xdr:to>
      <xdr:col>6</xdr:col>
      <xdr:colOff>451704</xdr:colOff>
      <xdr:row>8</xdr:row>
      <xdr:rowOff>76201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264321"/>
          <a:ext cx="1496732" cy="384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R$ 954,74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10</xdr:row>
          <xdr:rowOff>168729</xdr:rowOff>
        </xdr:from>
        <xdr:to>
          <xdr:col>10</xdr:col>
          <xdr:colOff>59388</xdr:colOff>
          <xdr:row>21</xdr:row>
          <xdr:rowOff>146956</xdr:rowOff>
        </xdr:to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9B9DA5E7-36D3-E9D5-0B02-E76D2139D8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14:$K$25" spid="_x0000_s112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763486" y="2111829"/>
              <a:ext cx="4827331" cy="201385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92528</xdr:colOff>
      <xdr:row>21</xdr:row>
      <xdr:rowOff>81642</xdr:rowOff>
    </xdr:from>
    <xdr:to>
      <xdr:col>4</xdr:col>
      <xdr:colOff>195943</xdr:colOff>
      <xdr:row>22</xdr:row>
      <xdr:rowOff>54428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1993F308-B9BA-0180-A635-3F3514EDA629}"/>
            </a:ext>
          </a:extLst>
        </xdr:cNvPr>
        <xdr:cNvSpPr txBox="1"/>
      </xdr:nvSpPr>
      <xdr:spPr>
        <a:xfrm>
          <a:off x="2051957" y="4060371"/>
          <a:ext cx="756557" cy="157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547326</xdr:colOff>
          <xdr:row>21</xdr:row>
          <xdr:rowOff>54430</xdr:rowOff>
        </xdr:from>
        <xdr:to>
          <xdr:col>16384</xdr:col>
          <xdr:colOff>103414</xdr:colOff>
          <xdr:row>32</xdr:row>
          <xdr:rowOff>163288</xdr:rowOff>
        </xdr:to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A521C3FB-FA1A-41F5-DEFC-23186785F4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31:$K$42" spid="_x0000_s112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772469" y="3956959"/>
              <a:ext cx="5140459" cy="21444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642257</xdr:colOff>
      <xdr:row>32</xdr:row>
      <xdr:rowOff>87087</xdr:rowOff>
    </xdr:from>
    <xdr:to>
      <xdr:col>9</xdr:col>
      <xdr:colOff>642256</xdr:colOff>
      <xdr:row>33</xdr:row>
      <xdr:rowOff>70759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BE9A468-02D1-49E4-7D08-C7314C2976C1}"/>
            </a:ext>
          </a:extLst>
        </xdr:cNvPr>
        <xdr:cNvSpPr txBox="1"/>
      </xdr:nvSpPr>
      <xdr:spPr>
        <a:xfrm>
          <a:off x="5867400" y="6025244"/>
          <a:ext cx="653142" cy="168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244930</xdr:colOff>
          <xdr:row>24</xdr:row>
          <xdr:rowOff>43543</xdr:rowOff>
        </xdr:from>
        <xdr:to>
          <xdr:col>8</xdr:col>
          <xdr:colOff>359229</xdr:colOff>
          <xdr:row>34</xdr:row>
          <xdr:rowOff>48986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45BE5180-65EA-1069-9393-D76B851605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112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857501" y="4501243"/>
              <a:ext cx="2726871" cy="18560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114300</xdr:colOff>
      <xdr:row>18</xdr:row>
      <xdr:rowOff>136072</xdr:rowOff>
    </xdr:from>
    <xdr:to>
      <xdr:col>2</xdr:col>
      <xdr:colOff>636814</xdr:colOff>
      <xdr:row>32</xdr:row>
      <xdr:rowOff>110212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Produto">
              <a:extLst>
                <a:ext uri="{FF2B5EF4-FFF2-40B4-BE49-F238E27FC236}">
                  <a16:creationId xmlns:a16="http://schemas.microsoft.com/office/drawing/2014/main" id="{E4D37FCC-D215-4A5F-B848-CEAFFDA635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5596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321130</xdr:colOff>
          <xdr:row>2</xdr:row>
          <xdr:rowOff>59872</xdr:rowOff>
        </xdr:from>
        <xdr:to>
          <xdr:col>7</xdr:col>
          <xdr:colOff>250373</xdr:colOff>
          <xdr:row>15</xdr:row>
          <xdr:rowOff>65315</xdr:rowOff>
        </xdr:to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4EF29204-E715-2193-7D53-0F3D86447B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&amp; Fem'!$G$10:$J$22" spid="_x0000_s71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80559" y="429986"/>
              <a:ext cx="2618014" cy="24111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941614</xdr:colOff>
          <xdr:row>2</xdr:row>
          <xdr:rowOff>54429</xdr:rowOff>
        </xdr:from>
        <xdr:to>
          <xdr:col>9</xdr:col>
          <xdr:colOff>370114</xdr:colOff>
          <xdr:row>15</xdr:row>
          <xdr:rowOff>59871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798C64CF-692E-6C95-EB6B-D3C547CDA9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&amp; Fem'!$G$25:$J$37" spid="_x0000_s719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207328" y="424543"/>
              <a:ext cx="2618014" cy="24111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108857</xdr:colOff>
      <xdr:row>6</xdr:row>
      <xdr:rowOff>141513</xdr:rowOff>
    </xdr:from>
    <xdr:to>
      <xdr:col>2</xdr:col>
      <xdr:colOff>631371</xdr:colOff>
      <xdr:row>20</xdr:row>
      <xdr:rowOff>115653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Loja">
              <a:extLst>
                <a:ext uri="{FF2B5EF4-FFF2-40B4-BE49-F238E27FC236}">
                  <a16:creationId xmlns:a16="http://schemas.microsoft.com/office/drawing/2014/main" id="{02B2183C-F7BF-4926-B498-D748D523C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57" y="1251856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397330</xdr:colOff>
      <xdr:row>14</xdr:row>
      <xdr:rowOff>163286</xdr:rowOff>
    </xdr:from>
    <xdr:to>
      <xdr:col>6</xdr:col>
      <xdr:colOff>179614</xdr:colOff>
      <xdr:row>17</xdr:row>
      <xdr:rowOff>125187</xdr:rowOff>
    </xdr:to>
    <xdr:sp macro="" textlink="'Gráfico Masc &amp; Fem'!B2">
      <xdr:nvSpPr>
        <xdr:cNvPr id="5" name="CaixaDeTexto 4">
          <a:extLst>
            <a:ext uri="{FF2B5EF4-FFF2-40B4-BE49-F238E27FC236}">
              <a16:creationId xmlns:a16="http://schemas.microsoft.com/office/drawing/2014/main" id="{8BED48C6-04B9-1379-1B97-BF20F6DDF7D8}"/>
            </a:ext>
          </a:extLst>
        </xdr:cNvPr>
        <xdr:cNvSpPr txBox="1"/>
      </xdr:nvSpPr>
      <xdr:spPr>
        <a:xfrm>
          <a:off x="3009901" y="2754086"/>
          <a:ext cx="1153884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96247CC-111D-4571-BC2B-2962A0C99AB5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22,5%</a:t>
          </a:fld>
          <a:endParaRPr lang="pt-BR" sz="2800" b="1"/>
        </a:p>
      </xdr:txBody>
    </xdr:sp>
    <xdr:clientData/>
  </xdr:twoCellAnchor>
  <xdr:twoCellAnchor>
    <xdr:from>
      <xdr:col>7</xdr:col>
      <xdr:colOff>119740</xdr:colOff>
      <xdr:row>15</xdr:row>
      <xdr:rowOff>5442</xdr:rowOff>
    </xdr:from>
    <xdr:to>
      <xdr:col>8</xdr:col>
      <xdr:colOff>283025</xdr:colOff>
      <xdr:row>17</xdr:row>
      <xdr:rowOff>152400</xdr:rowOff>
    </xdr:to>
    <xdr:sp macro="" textlink="'Gráfico Masc &amp; Fem'!B5">
      <xdr:nvSpPr>
        <xdr:cNvPr id="6" name="CaixaDeTexto 5">
          <a:extLst>
            <a:ext uri="{FF2B5EF4-FFF2-40B4-BE49-F238E27FC236}">
              <a16:creationId xmlns:a16="http://schemas.microsoft.com/office/drawing/2014/main" id="{8C87B22A-71F8-445F-A61C-339C90ADE841}"/>
            </a:ext>
          </a:extLst>
        </xdr:cNvPr>
        <xdr:cNvSpPr txBox="1"/>
      </xdr:nvSpPr>
      <xdr:spPr>
        <a:xfrm>
          <a:off x="4767940" y="2781299"/>
          <a:ext cx="1094014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F89851-824E-4661-B994-2B41F7E2FA70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77,5%</a:t>
          </a:fld>
          <a:endParaRPr lang="pt-BR" sz="60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119742</xdr:colOff>
          <xdr:row>21</xdr:row>
          <xdr:rowOff>114300</xdr:rowOff>
        </xdr:from>
        <xdr:to>
          <xdr:col>10</xdr:col>
          <xdr:colOff>555171</xdr:colOff>
          <xdr:row>34</xdr:row>
          <xdr:rowOff>119743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960D1917-6634-5B77-EBF9-5CE189F566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 Dados Vend'!$E$18:$J$30" spid="_x0000_s720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079171" y="4000500"/>
              <a:ext cx="5361214" cy="24111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195944</xdr:colOff>
      <xdr:row>21</xdr:row>
      <xdr:rowOff>87086</xdr:rowOff>
    </xdr:from>
    <xdr:to>
      <xdr:col>5</xdr:col>
      <xdr:colOff>440873</xdr:colOff>
      <xdr:row>22</xdr:row>
      <xdr:rowOff>97972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3FCCE3C6-B314-8115-2403-88A6F9D8AD5A}"/>
            </a:ext>
          </a:extLst>
        </xdr:cNvPr>
        <xdr:cNvSpPr txBox="1"/>
      </xdr:nvSpPr>
      <xdr:spPr>
        <a:xfrm>
          <a:off x="2808515" y="3973286"/>
          <a:ext cx="898072" cy="195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4</xdr:col>
      <xdr:colOff>152400</xdr:colOff>
      <xdr:row>34</xdr:row>
      <xdr:rowOff>16328</xdr:rowOff>
    </xdr:from>
    <xdr:to>
      <xdr:col>5</xdr:col>
      <xdr:colOff>255815</xdr:colOff>
      <xdr:row>35</xdr:row>
      <xdr:rowOff>16328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755E117-4C1B-43B9-3C85-5A494AA3C699}"/>
            </a:ext>
          </a:extLst>
        </xdr:cNvPr>
        <xdr:cNvSpPr txBox="1"/>
      </xdr:nvSpPr>
      <xdr:spPr>
        <a:xfrm>
          <a:off x="2764971" y="6308271"/>
          <a:ext cx="756558" cy="18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0</xdr:col>
      <xdr:colOff>97970</xdr:colOff>
      <xdr:row>21</xdr:row>
      <xdr:rowOff>43543</xdr:rowOff>
    </xdr:from>
    <xdr:to>
      <xdr:col>2</xdr:col>
      <xdr:colOff>620484</xdr:colOff>
      <xdr:row>35</xdr:row>
      <xdr:rowOff>17683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Sexo">
              <a:extLst>
                <a:ext uri="{FF2B5EF4-FFF2-40B4-BE49-F238E27FC236}">
                  <a16:creationId xmlns:a16="http://schemas.microsoft.com/office/drawing/2014/main" id="{65A2A562-075B-423D-A2A2-0026EEA1A6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70" y="3929743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119742</xdr:colOff>
      <xdr:row>1</xdr:row>
      <xdr:rowOff>27214</xdr:rowOff>
    </xdr:from>
    <xdr:to>
      <xdr:col>3</xdr:col>
      <xdr:colOff>429986</xdr:colOff>
      <xdr:row>6</xdr:row>
      <xdr:rowOff>5442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2AA48C39-513A-42B6-8605-C01F5981DB0C}"/>
            </a:ext>
          </a:extLst>
        </xdr:cNvPr>
        <xdr:cNvSpPr/>
      </xdr:nvSpPr>
      <xdr:spPr>
        <a:xfrm>
          <a:off x="119742" y="212271"/>
          <a:ext cx="2269673" cy="903514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223156</xdr:colOff>
      <xdr:row>1</xdr:row>
      <xdr:rowOff>51411</xdr:rowOff>
    </xdr:from>
    <xdr:to>
      <xdr:col>1</xdr:col>
      <xdr:colOff>275598</xdr:colOff>
      <xdr:row>4</xdr:row>
      <xdr:rowOff>164193</xdr:rowOff>
    </xdr:to>
    <xdr:pic>
      <xdr:nvPicPr>
        <xdr:cNvPr id="12" name="Graphic 3" descr="Money">
          <a:extLst>
            <a:ext uri="{FF2B5EF4-FFF2-40B4-BE49-F238E27FC236}">
              <a16:creationId xmlns:a16="http://schemas.microsoft.com/office/drawing/2014/main" id="{F1283155-C131-41FB-8115-921E3B15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156" y="236468"/>
          <a:ext cx="705585" cy="667954"/>
        </a:xfrm>
        <a:prstGeom prst="rect">
          <a:avLst/>
        </a:prstGeom>
      </xdr:spPr>
    </xdr:pic>
    <xdr:clientData/>
  </xdr:twoCellAnchor>
  <xdr:twoCellAnchor>
    <xdr:from>
      <xdr:col>1</xdr:col>
      <xdr:colOff>293914</xdr:colOff>
      <xdr:row>1</xdr:row>
      <xdr:rowOff>126239</xdr:rowOff>
    </xdr:from>
    <xdr:to>
      <xdr:col>3</xdr:col>
      <xdr:colOff>378845</xdr:colOff>
      <xdr:row>3</xdr:row>
      <xdr:rowOff>48985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DFE11323-1A66-4A48-AD98-FC5824A42386}"/>
            </a:ext>
          </a:extLst>
        </xdr:cNvPr>
        <xdr:cNvSpPr txBox="1"/>
      </xdr:nvSpPr>
      <xdr:spPr>
        <a:xfrm>
          <a:off x="947057" y="311296"/>
          <a:ext cx="1391217" cy="29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 Vendas</a:t>
          </a:r>
        </a:p>
      </xdr:txBody>
    </xdr:sp>
    <xdr:clientData/>
  </xdr:twoCellAnchor>
  <xdr:twoCellAnchor>
    <xdr:from>
      <xdr:col>1</xdr:col>
      <xdr:colOff>114300</xdr:colOff>
      <xdr:row>3</xdr:row>
      <xdr:rowOff>94107</xdr:rowOff>
    </xdr:from>
    <xdr:to>
      <xdr:col>3</xdr:col>
      <xdr:colOff>457199</xdr:colOff>
      <xdr:row>5</xdr:row>
      <xdr:rowOff>108858</xdr:rowOff>
    </xdr:to>
    <xdr:sp macro="" textlink="'Gráfico Masc &amp; Fem'!E5">
      <xdr:nvSpPr>
        <xdr:cNvPr id="14" name="CaixaDeTexto 13">
          <a:extLst>
            <a:ext uri="{FF2B5EF4-FFF2-40B4-BE49-F238E27FC236}">
              <a16:creationId xmlns:a16="http://schemas.microsoft.com/office/drawing/2014/main" id="{8AE6B70E-7EC1-43A4-AF83-576CD8BF96AA}"/>
            </a:ext>
          </a:extLst>
        </xdr:cNvPr>
        <xdr:cNvSpPr txBox="1"/>
      </xdr:nvSpPr>
      <xdr:spPr>
        <a:xfrm>
          <a:off x="767443" y="649278"/>
          <a:ext cx="1649185" cy="384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93B7747-BEAC-41FC-BA1C-B8AF3BCA5946}" type="TxLink">
            <a:rPr lang="en-US" sz="1800" b="1" i="0" u="none" strike="noStrike">
              <a:solidFill>
                <a:schemeClr val="bg1"/>
              </a:solidFill>
              <a:latin typeface="Calibri"/>
              <a:cs typeface="Calibri"/>
            </a:rPr>
            <a:t> R$ 12.034,93 </a:t>
          </a:fld>
          <a:endParaRPr lang="pt-BR" sz="32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669471</xdr:colOff>
      <xdr:row>16</xdr:row>
      <xdr:rowOff>68035</xdr:rowOff>
    </xdr:from>
    <xdr:to>
      <xdr:col>9</xdr:col>
      <xdr:colOff>985157</xdr:colOff>
      <xdr:row>31</xdr:row>
      <xdr:rowOff>35378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FA96FE-C2CC-CEF0-361D-4EE5E2436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</xdr:colOff>
      <xdr:row>22</xdr:row>
      <xdr:rowOff>119743</xdr:rowOff>
    </xdr:from>
    <xdr:to>
      <xdr:col>11</xdr:col>
      <xdr:colOff>230939</xdr:colOff>
      <xdr:row>23</xdr:row>
      <xdr:rowOff>153308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C5FEF922-417E-48EF-B64A-E70B5EDCE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695215" y="4191000"/>
          <a:ext cx="230938" cy="2186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168728</xdr:rowOff>
    </xdr:from>
    <xdr:to>
      <xdr:col>2</xdr:col>
      <xdr:colOff>159204</xdr:colOff>
      <xdr:row>18</xdr:row>
      <xdr:rowOff>156028</xdr:rowOff>
    </xdr:to>
    <xdr:pic>
      <xdr:nvPicPr>
        <xdr:cNvPr id="2" name="Gráfico 1" descr="Mulher">
          <a:extLst>
            <a:ext uri="{FF2B5EF4-FFF2-40B4-BE49-F238E27FC236}">
              <a16:creationId xmlns:a16="http://schemas.microsoft.com/office/drawing/2014/main" id="{87FF4460-CBE5-4971-824F-3AA00D12B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279071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1</xdr:col>
      <xdr:colOff>261257</xdr:colOff>
      <xdr:row>6</xdr:row>
      <xdr:rowOff>81643</xdr:rowOff>
    </xdr:from>
    <xdr:to>
      <xdr:col>4</xdr:col>
      <xdr:colOff>273504</xdr:colOff>
      <xdr:row>18</xdr:row>
      <xdr:rowOff>68943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D25DC098-A635-4699-B241-2F4B89B4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20586" y="1191986"/>
          <a:ext cx="2140404" cy="2207986"/>
        </a:xfrm>
        <a:prstGeom prst="rect">
          <a:avLst/>
        </a:prstGeom>
      </xdr:spPr>
    </xdr:pic>
    <xdr:clientData/>
  </xdr:twoCellAnchor>
  <xdr:twoCellAnchor>
    <xdr:from>
      <xdr:col>4</xdr:col>
      <xdr:colOff>307521</xdr:colOff>
      <xdr:row>7</xdr:row>
      <xdr:rowOff>182336</xdr:rowOff>
    </xdr:from>
    <xdr:to>
      <xdr:col>11</xdr:col>
      <xdr:colOff>307521</xdr:colOff>
      <xdr:row>22</xdr:row>
      <xdr:rowOff>149679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4A2B63-324B-D30F-7762-F2D10454E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334735</xdr:colOff>
      <xdr:row>23</xdr:row>
      <xdr:rowOff>8164</xdr:rowOff>
    </xdr:from>
    <xdr:to>
      <xdr:col>11</xdr:col>
      <xdr:colOff>334735</xdr:colOff>
      <xdr:row>37</xdr:row>
      <xdr:rowOff>160564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3B6C4D3-C041-3C0C-8E0D-EBB3E8CE0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130628</xdr:colOff>
      <xdr:row>21</xdr:row>
      <xdr:rowOff>54400</xdr:rowOff>
    </xdr:from>
    <xdr:to>
      <xdr:col>1</xdr:col>
      <xdr:colOff>794656</xdr:colOff>
      <xdr:row>33</xdr:row>
      <xdr:rowOff>20541</xdr:rowOff>
    </xdr:to>
    <xdr:pic>
      <xdr:nvPicPr>
        <xdr:cNvPr id="6" name="Gráfico 5" descr="Homem">
          <a:extLst>
            <a:ext uri="{FF2B5EF4-FFF2-40B4-BE49-F238E27FC236}">
              <a16:creationId xmlns:a16="http://schemas.microsoft.com/office/drawing/2014/main" id="{114764C5-4650-4479-BDCA-C4719CB6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0628" y="3940600"/>
          <a:ext cx="1823357" cy="2186827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21</xdr:row>
      <xdr:rowOff>48986</xdr:rowOff>
    </xdr:from>
    <xdr:to>
      <xdr:col>4</xdr:col>
      <xdr:colOff>0</xdr:colOff>
      <xdr:row>33</xdr:row>
      <xdr:rowOff>15127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6AE06853-40D7-41D2-9F8C-FF3C44EF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464129" y="3935186"/>
          <a:ext cx="1823357" cy="21868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0</xdr:colOff>
      <xdr:row>12</xdr:row>
      <xdr:rowOff>5443</xdr:rowOff>
    </xdr:to>
    <xdr:sp macro="" textlink="$A$1">
      <xdr:nvSpPr>
        <xdr:cNvPr id="3" name="CaixaDeTexto 2">
          <a:extLst>
            <a:ext uri="{FF2B5EF4-FFF2-40B4-BE49-F238E27FC236}">
              <a16:creationId xmlns:a16="http://schemas.microsoft.com/office/drawing/2014/main" id="{888A97CA-93D7-C71C-D024-4579ED63CF12}"/>
            </a:ext>
          </a:extLst>
        </xdr:cNvPr>
        <xdr:cNvSpPr txBox="1"/>
      </xdr:nvSpPr>
      <xdr:spPr>
        <a:xfrm>
          <a:off x="1578429" y="740229"/>
          <a:ext cx="2177142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BF1B16-97F0-4C19-885F-B43013B493C1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48%</a:t>
          </a:fld>
          <a:endParaRPr lang="pt-BR" sz="4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48%</a:t>
          </a:fld>
          <a:endParaRPr lang="pt-BR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277587</xdr:colOff>
      <xdr:row>11</xdr:row>
      <xdr:rowOff>57148</xdr:rowOff>
    </xdr:from>
    <xdr:to>
      <xdr:col>11</xdr:col>
      <xdr:colOff>43543</xdr:colOff>
      <xdr:row>26</xdr:row>
      <xdr:rowOff>24491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D95125-154C-4294-23AD-0EAF5E3E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</xdr:colOff>
      <xdr:row>28</xdr:row>
      <xdr:rowOff>51706</xdr:rowOff>
    </xdr:from>
    <xdr:to>
      <xdr:col>10</xdr:col>
      <xdr:colOff>424542</xdr:colOff>
      <xdr:row>43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B373B-0C45-B5D2-970F-BDAA96A2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637267</xdr:colOff>
      <xdr:row>1</xdr:row>
      <xdr:rowOff>155122</xdr:rowOff>
    </xdr:from>
    <xdr:to>
      <xdr:col>8</xdr:col>
      <xdr:colOff>165099</xdr:colOff>
      <xdr:row>13</xdr:row>
      <xdr:rowOff>142422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49838" y="340179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70.771498726848" createdVersion="8" refreshedVersion="8" minRefreshableVersion="3" recordCount="8" xr:uid="{7085FA3D-B36A-4749-ABC1-E5748A765534}">
  <cacheSource type="worksheet">
    <worksheetSource name="Tabela2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 pivotCacheId="13682868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B9E8B-0C56-4CC9-B772-6FC9F431E9FC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I4:J8" firstHeaderRow="1" firstDataRow="1" firstDataCol="1"/>
  <pivotFields count="6">
    <pivotField showAll="0">
      <items count="4">
        <item h="1" x="2"/>
        <item h="1" x="0"/>
        <item x="1"/>
        <item t="default"/>
      </items>
    </pivotField>
    <pivotField showAll="0"/>
    <pivotField axis="axisRow" showAll="0">
      <items count="9">
        <item x="4"/>
        <item x="0"/>
        <item x="1"/>
        <item x="2"/>
        <item x="3"/>
        <item x="5"/>
        <item x="6"/>
        <item x="7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8" showAll="0"/>
  </pivotFields>
  <rowFields count="1">
    <field x="2"/>
  </rowFields>
  <rowItems count="4">
    <i>
      <x v="2"/>
    </i>
    <i>
      <x v="3"/>
    </i>
    <i>
      <x v="7"/>
    </i>
    <i t="grand">
      <x/>
    </i>
  </rowItems>
  <colItems count="1">
    <i/>
  </colItems>
  <dataFields count="1">
    <dataField name="Soma de  Vendas " fld="5" baseField="0" baseItem="0" numFmtId="165"/>
  </dataFields>
  <formats count="1">
    <format dxfId="11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35FB5-E097-4B54-99E5-7A7F19126E04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8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4">
    <i>
      <x v="2"/>
      <x v="2"/>
      <x/>
    </i>
    <i r="1">
      <x v="3"/>
      <x v="1"/>
    </i>
    <i r="1">
      <x v="7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" hier="-1"/>
  </pageFields>
  <dataFields count="2">
    <dataField name="Soma de Quantidade" fld="4" baseField="0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AF40F-D193-4453-A89D-BD5490F4B4A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>
  <location ref="H3:I7" firstHeaderRow="1" firstDataRow="1" firstDataCol="1"/>
  <pivotFields count="6">
    <pivotField showAll="0">
      <items count="9">
        <item h="1" x="5"/>
        <item h="1" x="3"/>
        <item h="1" x="6"/>
        <item h="1" x="7"/>
        <item h="1" x="1"/>
        <item h="1" x="0"/>
        <item h="1" x="2"/>
        <item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4">
    <i>
      <x v="6"/>
    </i>
    <i>
      <x v="7"/>
    </i>
    <i>
      <x v="15"/>
    </i>
    <i t="grand">
      <x/>
    </i>
  </rowItems>
  <colItems count="1">
    <i/>
  </colItems>
  <dataFields count="1">
    <dataField name="Soma de  Total " fld="5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7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4">
    <i>
      <x v="7"/>
      <x v="6"/>
    </i>
    <i r="1">
      <x v="7"/>
    </i>
    <i r="1"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7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  <pivotTable tabId="4" name="Tabela dinâmica2"/>
  </pivotTables>
  <data>
    <tabular pivotCacheId="178555717">
      <items count="8">
        <i x="5"/>
        <i x="3"/>
        <i x="6"/>
        <i x="7"/>
        <i x="1"/>
        <i x="0"/>
        <i x="2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EDE48DD-4EB5-4CD4-8B6A-DA47C5B11838}" sourceName="Produto">
  <pivotTables>
    <pivotTable tabId="4" name="Tabela dinâmica1"/>
  </pivotTables>
  <data>
    <tabular pivotCacheId="178555717">
      <items count="18">
        <i x="2" s="1"/>
        <i x="4" s="1"/>
        <i x="12" s="1"/>
        <i x="3" s="1" nd="1"/>
        <i x="7" s="1" nd="1"/>
        <i x="15" s="1" nd="1"/>
        <i x="5" s="1" nd="1"/>
        <i x="10" s="1" nd="1"/>
        <i x="1" s="1" nd="1"/>
        <i x="11" s="1" nd="1"/>
        <i x="17" s="1" nd="1"/>
        <i x="14" s="1" nd="1"/>
        <i x="6" s="1" nd="1"/>
        <i x="8" s="1" nd="1"/>
        <i x="16" s="1" nd="1"/>
        <i x="13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BCF0BDD3-D1CB-4EB3-9B6D-926F1FF8BEF6}" sourceName="Loja">
  <pivotTables>
    <pivotTable tabId="8" name="Tabela dinâmica2"/>
    <pivotTable tabId="8" name="Tabela dinâmica3"/>
  </pivotTables>
  <data>
    <tabular pivotCacheId="1368286870">
      <items count="3">
        <i x="2"/>
        <i x="0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xo" xr10:uid="{414D6BB8-2486-42A0-947B-6C9A3EA3A8EE}" sourceName="Sexo">
  <pivotTables>
    <pivotTable tabId="8" name="Tabela dinâmica2"/>
    <pivotTable tabId="8" name="Tabela dinâmica3"/>
  </pivotTables>
  <data>
    <tabular pivotCacheId="1368286870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  <slicer name="Produto" xr10:uid="{58C48D6D-162E-4AFC-8C97-95F321BED319}" cache="SegmentaçãodeDados_Produto" caption="Produto" rowHeight="24583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" xr10:uid="{77BBD390-CFAC-47B7-BA7B-5AE1C869623D}" cache="SegmentaçãodeDados_Loja" caption="Loja" rowHeight="245835"/>
  <slicer name="Sexo" xr10:uid="{DF18B233-AF6E-4EBE-8310-F9B1FB543A5B}" cache="SegmentaçãodeDados_Sexo" caption="Sexo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39B63-EBA2-4093-8CC1-97544390FA18}" name="Tabela2" displayName="Tabela2" ref="A1:F9" totalsRowShown="0">
  <autoFilter ref="A1:F9" xr:uid="{3CF39B63-EBA2-4093-8CC1-97544390FA18}"/>
  <tableColumns count="6">
    <tableColumn id="1" xr3:uid="{57BECED9-E329-4469-A8FA-B8F1376EFF73}" name="Loja"/>
    <tableColumn id="2" xr3:uid="{66FDA612-7D31-4353-A796-7BA699FE23B0}" name="Loja2"/>
    <tableColumn id="3" xr3:uid="{85C82338-F9DF-4BE1-B996-4B4B0AFB742A}" name="Vendedor"/>
    <tableColumn id="4" xr3:uid="{4B48B585-DDFE-438A-A620-8AC5E457EAAA}" name="Sexo"/>
    <tableColumn id="5" xr3:uid="{AB7F2C5B-E3F6-4655-8C3A-7852ACE1D217}" name="Quantidade"/>
    <tableColumn id="6" xr3:uid="{A318C003-5DB5-438C-97E2-65A7F2733E10}" name=" Vendas 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A1:O35"/>
  <sheetViews>
    <sheetView showGridLines="0" workbookViewId="0">
      <selection activeCell="C35" sqref="C35"/>
    </sheetView>
  </sheetViews>
  <sheetFormatPr defaultColWidth="0" defaultRowHeight="14.6" zeroHeight="1" x14ac:dyDescent="0.4"/>
  <cols>
    <col min="1" max="11" width="9.23046875" customWidth="1"/>
    <col min="12" max="12" width="24.61328125" bestFit="1" customWidth="1"/>
    <col min="13" max="13" width="14.3828125" customWidth="1"/>
    <col min="14" max="14" width="12.23046875" customWidth="1"/>
    <col min="15" max="15" width="11.3828125" hidden="1" customWidth="1"/>
    <col min="16" max="16384" width="9.23046875" hidden="1"/>
  </cols>
  <sheetData>
    <row r="1" spans="1:14" x14ac:dyDescent="0.4"/>
    <row r="2" spans="1:14" ht="30.9" x14ac:dyDescent="0.4">
      <c r="A2" s="25" t="s">
        <v>61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4"/>
    <row r="4" spans="1:14" s="11" customFormat="1" ht="4.3" customHeight="1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9" x14ac:dyDescent="0.45">
      <c r="L5" s="24" t="s">
        <v>58</v>
      </c>
      <c r="M5" s="24"/>
    </row>
    <row r="6" spans="1:14" x14ac:dyDescent="0.4"/>
    <row r="7" spans="1:14" x14ac:dyDescent="0.4"/>
    <row r="8" spans="1:14" x14ac:dyDescent="0.4"/>
    <row r="9" spans="1:14" x14ac:dyDescent="0.4">
      <c r="G9" s="4"/>
    </row>
    <row r="10" spans="1:14" x14ac:dyDescent="0.4"/>
    <row r="11" spans="1:14" x14ac:dyDescent="0.4"/>
    <row r="12" spans="1:14" x14ac:dyDescent="0.4"/>
    <row r="13" spans="1:14" x14ac:dyDescent="0.4"/>
    <row r="14" spans="1:14" x14ac:dyDescent="0.4"/>
    <row r="15" spans="1:14" x14ac:dyDescent="0.4">
      <c r="L15" s="8" t="s">
        <v>2</v>
      </c>
      <c r="M15" s="9" t="s">
        <v>59</v>
      </c>
    </row>
    <row r="16" spans="1:14" x14ac:dyDescent="0.4">
      <c r="L16" t="str">
        <f t="array" ref="L16">IFERROR(INDEX('Tabela Dinâmica'!$A$4:$E$100,SMALL(IF('Tabela Dinâmica'!$A$4:$A$100='Tabela Dinâmica'!$B$1,ROW('Tabela Dinâmica'!$A$4:$A$100)-3),ROW(A1)),2),"")</f>
        <v>Camisa Masculina</v>
      </c>
      <c r="M16" s="5">
        <f t="array" ref="M16">IFERROR(INDEX('Tabela Dinâmica'!$A$4:$E$100,SMALL(IF('Tabela Dinâmica'!$A$4:$A$100='Tabela Dinâmica'!$B$1,ROW('Tabela Dinâmica'!$A$4:$A$100)-3),ROW(B1)),5),"")</f>
        <v>153.4</v>
      </c>
    </row>
    <row r="17" spans="12:14" x14ac:dyDescent="0.4">
      <c r="L17" t="str">
        <f t="array" ref="L17">IFERROR(INDEX('Tabela Dinâmica'!$A$4:$E$100,SMALL(IF('Tabela Dinâmica'!$A$4:$A$100='Tabela Dinâmica'!$B$1,ROW('Tabela Dinâmica'!$A$4:$A$100)-3),ROW(A2)),2),"")</f>
        <v>Camisa Masculina Festa Balada</v>
      </c>
      <c r="M17" s="5">
        <f t="array" ref="M17">IFERROR(INDEX('Tabela Dinâmica'!$A$4:$E$100,SMALL(IF('Tabela Dinâmica'!$A$4:$A$100='Tabela Dinâmica'!$B$1,ROW('Tabela Dinâmica'!$A$4:$A$100)-3),ROW(B2)),5),"")</f>
        <v>146.13999999999999</v>
      </c>
    </row>
    <row r="18" spans="12:14" x14ac:dyDescent="0.4">
      <c r="L18" t="str">
        <f t="array" ref="L18">IFERROR(INDEX('Tabela Dinâmica'!$A$4:$E$100,SMALL(IF('Tabela Dinâmica'!$A$4:$A$100='Tabela Dinâmica'!$B$1,ROW('Tabela Dinâmica'!$A$4:$A$100)-3),ROW(A3)),2),"")</f>
        <v>Sapato Social</v>
      </c>
      <c r="M18" s="5">
        <f t="array" ref="M18">IFERROR(INDEX('Tabela Dinâmica'!$A$4:$E$100,SMALL(IF('Tabela Dinâmica'!$A$4:$A$100='Tabela Dinâmica'!$B$1,ROW('Tabela Dinâmica'!$A$4:$A$100)-3),ROW(B3)),5),"")</f>
        <v>655.20000000000005</v>
      </c>
    </row>
    <row r="19" spans="12:14" x14ac:dyDescent="0.4">
      <c r="L19" t="str">
        <f t="array" ref="L19">IFERROR(INDEX('Tabela Dinâmica'!$A$4:$E$100,SMALL(IF('Tabela Dinâmica'!$A$4:$A$100='Tabela Dinâmica'!$B$1,ROW('Tabela Dinâmica'!$A$4:$A$100)-3),ROW(A4)),2),"")</f>
        <v/>
      </c>
      <c r="M19" s="5" t="str">
        <f t="array" ref="M19">IFERROR(INDEX('Tabela Dinâmica'!$A$4:$E$100,SMALL(IF('Tabela Dinâmica'!$A$4:$A$100='Tabela Dinâmica'!$B$1,ROW('Tabela Dinâmica'!$A$4:$A$100)-3),ROW(B4)),5),"")</f>
        <v/>
      </c>
    </row>
    <row r="20" spans="12:14" x14ac:dyDescent="0.4">
      <c r="L20" t="str">
        <f t="array" ref="L20">IFERROR(INDEX('Tabela Dinâmica'!$A$4:$E$100,SMALL(IF('Tabela Dinâmica'!$A$4:$A$100='Tabela Dinâmica'!$B$1,ROW('Tabela Dinâmica'!$A$4:$A$100)-3),ROW(A5)),2),"")</f>
        <v/>
      </c>
      <c r="M20" s="5" t="str">
        <f t="array" ref="M20">IFERROR(INDEX('Tabela Dinâmica'!$A$4:$E$100,SMALL(IF('Tabela Dinâmica'!$A$4:$A$100='Tabela Dinâmica'!$B$1,ROW('Tabela Dinâmica'!$A$4:$A$100)-3),ROW(B5)),5),"")</f>
        <v/>
      </c>
    </row>
    <row r="21" spans="12:14" x14ac:dyDescent="0.4">
      <c r="L21" t="str">
        <f t="array" ref="L21">IFERROR(INDEX('Tabela Dinâmica'!$A$4:$E$100,SMALL(IF('Tabela Dinâmica'!$A$4:$A$100='Tabela Dinâmica'!$B$1,ROW('Tabela Dinâmica'!$A$4:$A$100)-3),ROW(A6)),2),"")</f>
        <v/>
      </c>
      <c r="M21" s="5" t="str">
        <f t="array" ref="M21">IFERROR(INDEX('Tabela Dinâmica'!$A$4:$E$100,SMALL(IF('Tabela Dinâmica'!$A$4:$A$100='Tabela Dinâmica'!$B$1,ROW('Tabela Dinâmica'!$A$4:$A$100)-3),ROW(B6)),5),"")</f>
        <v/>
      </c>
    </row>
    <row r="22" spans="12:14" x14ac:dyDescent="0.4">
      <c r="L22" t="str">
        <f t="array" ref="L22">IFERROR(INDEX('Tabela Dinâmica'!$A$4:$E$100,SMALL(IF('Tabela Dinâmica'!$A$4:$A$100='Tabela Dinâmica'!$B$1,ROW('Tabela Dinâmica'!$A$4:$A$100)-3),ROW(A7)),2),"")</f>
        <v/>
      </c>
      <c r="M22" s="5" t="str">
        <f t="array" ref="M22">IFERROR(INDEX('Tabela Dinâmica'!$A$4:$E$100,SMALL(IF('Tabela Dinâmica'!$A$4:$A$100='Tabela Dinâmica'!$B$1,ROW('Tabela Dinâmica'!$A$4:$A$100)-3),ROW(B7)),5),"")</f>
        <v/>
      </c>
    </row>
    <row r="23" spans="12:14" x14ac:dyDescent="0.4">
      <c r="L23" t="str">
        <f t="array" ref="L23">IFERROR(INDEX('Tabela Dinâmica'!$A$4:$E$100,SMALL(IF('Tabela Dinâmica'!$A$4:$A$100='Tabela Dinâmica'!$B$1,ROW('Tabela Dinâmica'!$A$4:$A$100)-3),ROW(A8)),2),"")</f>
        <v/>
      </c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2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2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2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  <row r="27" spans="12:14" x14ac:dyDescent="0.4"/>
    <row r="28" spans="12:14" x14ac:dyDescent="0.4"/>
    <row r="29" spans="12:14" x14ac:dyDescent="0.4"/>
    <row r="30" spans="12:14" x14ac:dyDescent="0.4"/>
    <row r="31" spans="12:14" x14ac:dyDescent="0.4"/>
    <row r="32" spans="12:14" x14ac:dyDescent="0.4"/>
    <row r="33" x14ac:dyDescent="0.4"/>
    <row r="34" x14ac:dyDescent="0.4"/>
    <row r="35" x14ac:dyDescent="0.4"/>
  </sheetData>
  <mergeCells count="2">
    <mergeCell ref="L5:M5"/>
    <mergeCell ref="A2:N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075-1C9C-4B2D-93F9-C1BE430832A9}">
  <dimension ref="B1:N36"/>
  <sheetViews>
    <sheetView showGridLines="0" tabSelected="1" workbookViewId="0">
      <selection activeCell="A37" sqref="A37:XFD37"/>
    </sheetView>
  </sheetViews>
  <sheetFormatPr defaultColWidth="0" defaultRowHeight="14.6" zeroHeight="1" x14ac:dyDescent="0.4"/>
  <cols>
    <col min="1" max="5" width="9.23046875" customWidth="1"/>
    <col min="6" max="6" width="10.15234375" customWidth="1"/>
    <col min="7" max="7" width="9.3828125" style="4" customWidth="1"/>
    <col min="8" max="8" width="13.15234375" style="5" customWidth="1"/>
    <col min="9" max="10" width="9.23046875" customWidth="1"/>
    <col min="11" max="11" width="12.921875" bestFit="1" customWidth="1"/>
    <col min="12" max="12" width="9.23046875" customWidth="1"/>
    <col min="13" max="13" width="15.15234375" customWidth="1"/>
    <col min="14" max="14" width="9.23046875" customWidth="1"/>
    <col min="15" max="16384" width="9.23046875" hidden="1"/>
  </cols>
  <sheetData>
    <row r="1" spans="5:13" x14ac:dyDescent="0.4"/>
    <row r="2" spans="5:13" x14ac:dyDescent="0.4">
      <c r="E2" s="26"/>
      <c r="F2" s="22">
        <f>SUMIF('Tabela Dinâmica Dados Vend'!C:C,"Feminino",'Tabela Dinâmica Dados Vend'!E:E)</f>
        <v>559.35</v>
      </c>
      <c r="G2" s="27">
        <f>SUMIF('Tabela Dinâmica Dados Vend'!C:C,"Masculino",'Tabela Dinâmica Dados Vend'!E:E)</f>
        <v>1924.73</v>
      </c>
      <c r="H2" s="27"/>
      <c r="I2" s="27"/>
      <c r="K2" s="16" t="s">
        <v>0</v>
      </c>
      <c r="L2" s="20" t="s">
        <v>69</v>
      </c>
      <c r="M2" s="17" t="s">
        <v>59</v>
      </c>
    </row>
    <row r="3" spans="5:13" x14ac:dyDescent="0.4">
      <c r="K3" s="18" t="str">
        <f t="array" ref="K3">IFERROR(INDEX('Tabela Dinâmica Dados Vend'!$A$5:$E$100,SMALL(IF('Tabela Dinâmica Dados Vend'!$A$5:$A$100='Tabela Dinâmica Dados Vend'!$B$2,ROW('Tabela Dinâmica Dados Vend'!$A$5:$A$100)-4),ROW(A1)),2),"")</f>
        <v>Angela Maria</v>
      </c>
      <c r="L3" s="21">
        <f t="array" ref="L3">IFERROR(INDEX('Tabela Dinâmica Dados Vend'!$A$5:$E$100,SMALL(IF('Tabela Dinâmica Dados Vend'!$A$5:$A$100='Tabela Dinâmica Dados Vend'!$B$2,ROW('Tabela Dinâmica Dados Vend'!$A$5:$A$100)-4),ROW(F2)),4),"")</f>
        <v>6</v>
      </c>
      <c r="M3" s="19">
        <f t="array" ref="M3">IFERROR(INDEX('Tabela Dinâmica Dados Vend'!$A$5:$E$100,SMALL(IF('Tabela Dinâmica Dados Vend'!$A$5:$A$100='Tabela Dinâmica Dados Vend'!$B$2,ROW('Tabela Dinâmica Dados Vend'!$A$5:$A$100)-4),ROW(E2)),5),"")</f>
        <v>969.99</v>
      </c>
    </row>
    <row r="4" spans="5:13" x14ac:dyDescent="0.4">
      <c r="K4" s="18" t="str">
        <f t="array" ref="K4">IFERROR(INDEX('Tabela Dinâmica Dados Vend'!$A$5:$E$100,SMALL(IF('Tabela Dinâmica Dados Vend'!$A$5:$A$100='Tabela Dinâmica Dados Vend'!$B$2,ROW('Tabela Dinâmica Dados Vend'!$A$5:$A$100)-4),ROW(A2)),2),"")</f>
        <v>Carlos Moreira</v>
      </c>
      <c r="L4" s="21">
        <f t="array" ref="L4">IFERROR(INDEX('Tabela Dinâmica Dados Vend'!$A$5:$E$100,SMALL(IF('Tabela Dinâmica Dados Vend'!$A$5:$A$100='Tabela Dinâmica Dados Vend'!$B$2,ROW('Tabela Dinâmica Dados Vend'!$A$5:$A$100)-4),ROW(B2)),4),"")</f>
        <v>6</v>
      </c>
      <c r="M4" s="19">
        <f t="array" ref="M4">IFERROR(INDEX('Tabela Dinâmica Dados Vend'!$A$5:$E$100,SMALL(IF('Tabela Dinâmica Dados Vend'!$A$5:$A$100='Tabela Dinâmica Dados Vend'!$B$2,ROW('Tabela Dinâmica Dados Vend'!$A$5:$A$100)-4),ROW(C2)),5),"")</f>
        <v>969.99</v>
      </c>
    </row>
    <row r="5" spans="5:13" x14ac:dyDescent="0.4">
      <c r="K5" s="18" t="str">
        <f t="array" ref="K5">IFERROR(INDEX('Tabela Dinâmica Dados Vend'!$A$5:$E$100,SMALL(IF('Tabela Dinâmica Dados Vend'!$A$5:$A$100='Tabela Dinâmica Dados Vend'!$B$2,ROW('Tabela Dinâmica Dados Vend'!$A$5:$A$100)-4),ROW(A3)),2),"")</f>
        <v>Paulo Santos</v>
      </c>
      <c r="L5" s="21">
        <f t="array" ref="L5">IFERROR(INDEX('Tabela Dinâmica Dados Vend'!$A$5:$E$100,SMALL(IF('Tabela Dinâmica Dados Vend'!$A$5:$A$100='Tabela Dinâmica Dados Vend'!$B$2,ROW('Tabela Dinâmica Dados Vend'!$A$5:$A$100)-4),ROW(B3)),4),"")</f>
        <v>20</v>
      </c>
      <c r="M5" s="19">
        <f t="array" ref="M5">IFERROR(INDEX('Tabela Dinâmica Dados Vend'!$A$5:$E$100,SMALL(IF('Tabela Dinâmica Dados Vend'!$A$5:$A$100='Tabela Dinâmica Dados Vend'!$B$2,ROW('Tabela Dinâmica Dados Vend'!$A$5:$A$100)-4),ROW(C3)),5),"")</f>
        <v>954.74</v>
      </c>
    </row>
    <row r="6" spans="5:13" x14ac:dyDescent="0.4">
      <c r="K6" s="18" t="str">
        <f t="array" ref="K6">IFERROR(INDEX('Tabela Dinâmica Dados Vend'!$A$5:$E$100,SMALL(IF('Tabela Dinâmica Dados Vend'!$A$5:$A$100='Tabela Dinâmica Dados Vend'!$B$2,ROW('Tabela Dinâmica Dados Vend'!$A$5:$A$100)-4),ROW(A4)),2),"")</f>
        <v/>
      </c>
      <c r="L6" s="21" t="str">
        <f t="array" ref="L6">IFERROR(INDEX('Tabela Dinâmica Dados Vend'!$A$5:$E$100,SMALL(IF('Tabela Dinâmica Dados Vend'!$A$5:$A$100='Tabela Dinâmica Dados Vend'!$B$2,ROW('Tabela Dinâmica Dados Vend'!$A$5:$A$100)-4),ROW(B4)),4),"")</f>
        <v/>
      </c>
      <c r="M6" s="19" t="str">
        <f t="array" ref="M6">IFERROR(INDEX('Tabela Dinâmica Dados Vend'!$A$5:$E$100,SMALL(IF('Tabela Dinâmica Dados Vend'!$A$5:$A$100='Tabela Dinâmica Dados Vend'!$B$2,ROW('Tabela Dinâmica Dados Vend'!$A$5:$A$100)-4),ROW(C4)),5),"")</f>
        <v/>
      </c>
    </row>
    <row r="7" spans="5:13" x14ac:dyDescent="0.4">
      <c r="K7" s="18" t="str">
        <f t="array" ref="K7">IFERROR(INDEX('Tabela Dinâmica Dados Vend'!$A$5:$E$100,SMALL(IF('Tabela Dinâmica Dados Vend'!$A$5:$A$100='Tabela Dinâmica Dados Vend'!$B$2,ROW('Tabela Dinâmica Dados Vend'!$A$5:$A$100)-4),ROW(A5)),2),"")</f>
        <v/>
      </c>
      <c r="L7" s="21" t="str">
        <f t="array" ref="L7">IFERROR(INDEX('Tabela Dinâmica Dados Vend'!$A$5:$E$100,SMALL(IF('Tabela Dinâmica Dados Vend'!$A$5:$A$100='Tabela Dinâmica Dados Vend'!$B$2,ROW('Tabela Dinâmica Dados Vend'!$A$5:$A$100)-4),ROW(B5)),4),"")</f>
        <v/>
      </c>
      <c r="M7" s="19" t="str">
        <f t="array" ref="M7">IFERROR(INDEX('Tabela Dinâmica Dados Vend'!$A$5:$E$100,SMALL(IF('Tabela Dinâmica Dados Vend'!$A$5:$A$100='Tabela Dinâmica Dados Vend'!$B$2,ROW('Tabela Dinâmica Dados Vend'!$A$5:$A$100)-4),ROW(C5)),5),"")</f>
        <v/>
      </c>
    </row>
    <row r="8" spans="5:13" x14ac:dyDescent="0.4">
      <c r="K8" s="18" t="str">
        <f t="array" ref="K8">IFERROR(INDEX('Tabela Dinâmica Dados Vend'!$A$5:$E$100,SMALL(IF('Tabela Dinâmica Dados Vend'!$A$5:$A$100='Tabela Dinâmica Dados Vend'!$B$2,ROW('Tabela Dinâmica Dados Vend'!$A$5:$A$100)-4),ROW(A6)),2),"")</f>
        <v/>
      </c>
      <c r="L8" s="21" t="str">
        <f t="array" ref="L8">IFERROR(INDEX('Tabela Dinâmica Dados Vend'!$A$5:$E$100,SMALL(IF('Tabela Dinâmica Dados Vend'!$A$5:$A$100='Tabela Dinâmica Dados Vend'!$B$2,ROW('Tabela Dinâmica Dados Vend'!$A$5:$A$100)-4),ROW(B6)),4),"")</f>
        <v/>
      </c>
      <c r="M8" s="19" t="str">
        <f t="array" ref="M8">IFERROR(INDEX('Tabela Dinâmica Dados Vend'!$A$5:$E$100,SMALL(IF('Tabela Dinâmica Dados Vend'!$A$5:$A$100='Tabela Dinâmica Dados Vend'!$B$2,ROW('Tabela Dinâmica Dados Vend'!$A$5:$A$100)-4),ROW(C6)),5),"")</f>
        <v/>
      </c>
    </row>
    <row r="9" spans="5:13" x14ac:dyDescent="0.4">
      <c r="K9" s="18" t="str">
        <f t="array" ref="K9">IFERROR(INDEX('Tabela Dinâmica Dados Vend'!$A$5:$E$100,SMALL(IF('Tabela Dinâmica Dados Vend'!$A$5:$A$100='Tabela Dinâmica Dados Vend'!$B$2,ROW('Tabela Dinâmica Dados Vend'!$A$5:$A$100)-4),ROW(A7)),2),"")</f>
        <v/>
      </c>
      <c r="L9" s="21" t="str">
        <f t="array" ref="L9">IFERROR(INDEX('Tabela Dinâmica Dados Vend'!$A$5:$E$100,SMALL(IF('Tabela Dinâmica Dados Vend'!$A$5:$A$100='Tabela Dinâmica Dados Vend'!$B$2,ROW('Tabela Dinâmica Dados Vend'!$A$5:$A$100)-4),ROW(B7)),4),"")</f>
        <v/>
      </c>
      <c r="M9" s="19" t="str">
        <f t="array" ref="M9">IFERROR(INDEX('Tabela Dinâmica Dados Vend'!$A$5:$E$100,SMALL(IF('Tabela Dinâmica Dados Vend'!$A$5:$A$100='Tabela Dinâmica Dados Vend'!$B$2,ROW('Tabela Dinâmica Dados Vend'!$A$5:$A$100)-4),ROW(C7)),5),"")</f>
        <v/>
      </c>
    </row>
    <row r="10" spans="5:13" x14ac:dyDescent="0.4">
      <c r="K10" s="18" t="str">
        <f t="array" ref="K10">IFERROR(INDEX('Tabela Dinâmica Dados Vend'!$A$5:$E$100,SMALL(IF('Tabela Dinâmica Dados Vend'!$A$5:$A$100='Tabela Dinâmica Dados Vend'!$B$2,ROW('Tabela Dinâmica Dados Vend'!$A$5:$A$100)-4),ROW(A8)),2),"")</f>
        <v/>
      </c>
      <c r="L10" s="21" t="str">
        <f t="array" ref="L10">IFERROR(INDEX('Tabela Dinâmica Dados Vend'!$A$5:$E$100,SMALL(IF('Tabela Dinâmica Dados Vend'!$A$5:$A$100='Tabela Dinâmica Dados Vend'!$B$2,ROW('Tabela Dinâmica Dados Vend'!$A$5:$A$100)-4),ROW(B8)),4),"")</f>
        <v/>
      </c>
      <c r="M10" s="19" t="str">
        <f t="array" ref="M10">IFERROR(INDEX('Tabela Dinâmica Dados Vend'!$A$5:$E$100,SMALL(IF('Tabela Dinâmica Dados Vend'!$A$5:$A$100='Tabela Dinâmica Dados Vend'!$B$2,ROW('Tabela Dinâmica Dados Vend'!$A$5:$A$100)-4),ROW(C8)),5),"")</f>
        <v/>
      </c>
    </row>
    <row r="11" spans="5:13" x14ac:dyDescent="0.4">
      <c r="K11" s="18" t="str">
        <f t="array" ref="K11">IFERROR(INDEX('Tabela Dinâmica Dados Vend'!$A$5:$E$100,SMALL(IF('Tabela Dinâmica Dados Vend'!$A$5:$A$100='Tabela Dinâmica Dados Vend'!$B$2,ROW('Tabela Dinâmica Dados Vend'!$A$5:$A$100)-4),ROW(A9)),2),"")</f>
        <v/>
      </c>
      <c r="L11" s="21" t="str">
        <f t="array" ref="L11">IFERROR(INDEX('Tabela Dinâmica Dados Vend'!$A$5:$E$100,SMALL(IF('Tabela Dinâmica Dados Vend'!$A$5:$A$100='Tabela Dinâmica Dados Vend'!$B$2,ROW('Tabela Dinâmica Dados Vend'!$A$5:$A$100)-4),ROW(B9)),4),"")</f>
        <v/>
      </c>
      <c r="M11" s="19" t="str">
        <f t="array" ref="M11">IFERROR(INDEX('Tabela Dinâmica Dados Vend'!$A$5:$E$100,SMALL(IF('Tabela Dinâmica Dados Vend'!$A$5:$A$100='Tabela Dinâmica Dados Vend'!$B$2,ROW('Tabela Dinâmica Dados Vend'!$A$5:$A$100)-4),ROW(C9)),5),"")</f>
        <v/>
      </c>
    </row>
    <row r="12" spans="5:13" x14ac:dyDescent="0.4">
      <c r="K12" s="18" t="str">
        <f t="array" ref="K12">IFERROR(INDEX('Tabela Dinâmica Dados Vend'!$A$5:$E$100,SMALL(IF('Tabela Dinâmica Dados Vend'!$A$5:$A$100='Tabela Dinâmica Dados Vend'!$B$2,ROW('Tabela Dinâmica Dados Vend'!$A$5:$A$100)-4),ROW(A10)),2),"")</f>
        <v/>
      </c>
      <c r="L12" s="21" t="str">
        <f t="array" ref="L12">IFERROR(INDEX('Tabela Dinâmica Dados Vend'!$A$5:$E$100,SMALL(IF('Tabela Dinâmica Dados Vend'!$A$5:$A$100='Tabela Dinâmica Dados Vend'!$B$2,ROW('Tabela Dinâmica Dados Vend'!$A$5:$A$100)-4),ROW(B10)),4),"")</f>
        <v/>
      </c>
      <c r="M12" s="19" t="str">
        <f t="array" ref="M12">IFERROR(INDEX('Tabela Dinâmica Dados Vend'!$A$5:$E$100,SMALL(IF('Tabela Dinâmica Dados Vend'!$A$5:$A$100='Tabela Dinâmica Dados Vend'!$B$2,ROW('Tabela Dinâmica Dados Vend'!$A$5:$A$100)-4),ROW(C10)),5),"")</f>
        <v/>
      </c>
    </row>
    <row r="13" spans="5:13" x14ac:dyDescent="0.4">
      <c r="K13" s="18" t="str">
        <f t="array" ref="K13">IFERROR(INDEX('Tabela Dinâmica Dados Vend'!$A$5:$E$100,SMALL(IF('Tabela Dinâmica Dados Vend'!$A$5:$A$100='Tabela Dinâmica Dados Vend'!$B$2,ROW('Tabela Dinâmica Dados Vend'!$A$5:$A$100)-4),ROW(A11)),2),"")</f>
        <v/>
      </c>
      <c r="L13" s="21" t="str">
        <f t="array" ref="L13">IFERROR(INDEX('Tabela Dinâmica Dados Vend'!$A$5:$E$100,SMALL(IF('Tabela Dinâmica Dados Vend'!$A$5:$A$100='Tabela Dinâmica Dados Vend'!$B$2,ROW('Tabela Dinâmica Dados Vend'!$A$5:$A$100)-4),ROW(B11)),4),"")</f>
        <v/>
      </c>
      <c r="M13" s="19" t="str">
        <f t="array" ref="M13">IFERROR(INDEX('Tabela Dinâmica Dados Vend'!$A$5:$E$100,SMALL(IF('Tabela Dinâmica Dados Vend'!$A$5:$A$100='Tabela Dinâmica Dados Vend'!$B$2,ROW('Tabela Dinâmica Dados Vend'!$A$5:$A$100)-4),ROW(C11)),5),"")</f>
        <v/>
      </c>
    </row>
    <row r="14" spans="5:13" x14ac:dyDescent="0.4">
      <c r="K14" s="18" t="str">
        <f t="array" ref="K14">IFERROR(INDEX('Tabela Dinâmica Dados Vend'!$A$5:$E$100,SMALL(IF('Tabela Dinâmica Dados Vend'!$A$5:$A$100='Tabela Dinâmica Dados Vend'!$B$2,ROW('Tabela Dinâmica Dados Vend'!$A$5:$A$100)-4),ROW(A12)),2),"")</f>
        <v/>
      </c>
      <c r="L14" s="21" t="str">
        <f t="array" ref="L14">IFERROR(INDEX('Tabela Dinâmica Dados Vend'!$A$5:$E$100,SMALL(IF('Tabela Dinâmica Dados Vend'!$A$5:$A$100='Tabela Dinâmica Dados Vend'!$B$2,ROW('Tabela Dinâmica Dados Vend'!$A$5:$A$100)-4),ROW(B12)),4),"")</f>
        <v/>
      </c>
      <c r="M14" s="19" t="str">
        <f t="array" ref="M14">IFERROR(INDEX('Tabela Dinâmica Dados Vend'!$A$5:$E$100,SMALL(IF('Tabela Dinâmica Dados Vend'!$A$5:$A$100='Tabela Dinâmica Dados Vend'!$B$2,ROW('Tabela Dinâmica Dados Vend'!$A$5:$A$100)-4),ROW(C12)),5),"")</f>
        <v/>
      </c>
    </row>
    <row r="15" spans="5:13" x14ac:dyDescent="0.4">
      <c r="K15" s="18" t="str">
        <f t="array" ref="K15">IFERROR(INDEX('Tabela Dinâmica Dados Vend'!$A$5:$E$100,SMALL(IF('Tabela Dinâmica Dados Vend'!$A$5:$A$100='Tabela Dinâmica Dados Vend'!$B$2,ROW('Tabela Dinâmica Dados Vend'!$A$5:$A$100)-4),ROW(A13)),2),"")</f>
        <v/>
      </c>
      <c r="L15" s="21" t="str">
        <f t="array" ref="L15">IFERROR(INDEX('Tabela Dinâmica Dados Vend'!$A$5:$E$100,SMALL(IF('Tabela Dinâmica Dados Vend'!$A$5:$A$100='Tabela Dinâmica Dados Vend'!$B$2,ROW('Tabela Dinâmica Dados Vend'!$A$5:$A$100)-4),ROW(B13)),4),"")</f>
        <v/>
      </c>
      <c r="M15" s="19" t="str">
        <f t="array" ref="M15">IFERROR(INDEX('Tabela Dinâmica Dados Vend'!$A$5:$E$100,SMALL(IF('Tabela Dinâmica Dados Vend'!$A$5:$A$100='Tabela Dinâmica Dados Vend'!$B$2,ROW('Tabela Dinâmica Dados Vend'!$A$5:$A$100)-4),ROW(C13)),5),"")</f>
        <v/>
      </c>
    </row>
    <row r="16" spans="5:13" x14ac:dyDescent="0.4">
      <c r="K16" s="18" t="str">
        <f t="array" ref="K16">IFERROR(INDEX('Tabela Dinâmica Dados Vend'!$A$5:$E$100,SMALL(IF('Tabela Dinâmica Dados Vend'!$A$5:$A$100='Tabela Dinâmica Dados Vend'!$B$2,ROW('Tabela Dinâmica Dados Vend'!$A$5:$A$100)-4),ROW(A14)),2),"")</f>
        <v/>
      </c>
      <c r="L16" s="21" t="str">
        <f t="array" ref="L16">IFERROR(INDEX('Tabela Dinâmica Dados Vend'!$A$5:$E$100,SMALL(IF('Tabela Dinâmica Dados Vend'!$A$5:$A$100='Tabela Dinâmica Dados Vend'!$B$2,ROW('Tabela Dinâmica Dados Vend'!$A$5:$A$100)-4),ROW(B14)),4),"")</f>
        <v/>
      </c>
      <c r="M16" s="19" t="str">
        <f t="array" ref="M16">IFERROR(INDEX('Tabela Dinâmica Dados Vend'!$A$5:$E$100,SMALL(IF('Tabela Dinâmica Dados Vend'!$A$5:$A$100='Tabela Dinâmica Dados Vend'!$B$2,ROW('Tabela Dinâmica Dados Vend'!$A$5:$A$100)-4),ROW(C14)),5),"")</f>
        <v/>
      </c>
    </row>
    <row r="17" spans="11:13" x14ac:dyDescent="0.4">
      <c r="K17" s="18" t="str">
        <f t="array" ref="K17">IFERROR(INDEX('Tabela Dinâmica Dados Vend'!$A$5:$E$100,SMALL(IF('Tabela Dinâmica Dados Vend'!$A$5:$A$100='Tabela Dinâmica Dados Vend'!$B$2,ROW('Tabela Dinâmica Dados Vend'!$A$5:$A$100)-4),ROW(A15)),2),"")</f>
        <v/>
      </c>
      <c r="L17" s="21" t="str">
        <f t="array" ref="L17">IFERROR(INDEX('Tabela Dinâmica Dados Vend'!$A$5:$E$100,SMALL(IF('Tabela Dinâmica Dados Vend'!$A$5:$A$100='Tabela Dinâmica Dados Vend'!$B$2,ROW('Tabela Dinâmica Dados Vend'!$A$5:$A$100)-4),ROW(B15)),4),"")</f>
        <v/>
      </c>
      <c r="M17" s="19" t="str">
        <f t="array" ref="M17">IFERROR(INDEX('Tabela Dinâmica Dados Vend'!$A$5:$E$100,SMALL(IF('Tabela Dinâmica Dados Vend'!$A$5:$A$100='Tabela Dinâmica Dados Vend'!$B$2,ROW('Tabela Dinâmica Dados Vend'!$A$5:$A$100)-4),ROW(C15)),5),"")</f>
        <v/>
      </c>
    </row>
    <row r="18" spans="11:13" x14ac:dyDescent="0.4">
      <c r="K18" s="18" t="str">
        <f t="array" ref="K18">IFERROR(INDEX('Tabela Dinâmica Dados Vend'!$A$5:$E$100,SMALL(IF('Tabela Dinâmica Dados Vend'!$A$5:$A$100='Tabela Dinâmica Dados Vend'!$B$2,ROW('Tabela Dinâmica Dados Vend'!$A$5:$A$100)-4),ROW(A16)),2),"")</f>
        <v/>
      </c>
      <c r="L18" s="21" t="str">
        <f t="array" ref="L18">IFERROR(INDEX('Tabela Dinâmica Dados Vend'!$A$5:$E$100,SMALL(IF('Tabela Dinâmica Dados Vend'!$A$5:$A$100='Tabela Dinâmica Dados Vend'!$B$2,ROW('Tabela Dinâmica Dados Vend'!$A$5:$A$100)-4),ROW(B16)),4),"")</f>
        <v/>
      </c>
      <c r="M18" s="19" t="str">
        <f t="array" ref="M18">IFERROR(INDEX('Tabela Dinâmica Dados Vend'!$A$5:$E$100,SMALL(IF('Tabela Dinâmica Dados Vend'!$A$5:$A$100='Tabela Dinâmica Dados Vend'!$B$2,ROW('Tabela Dinâmica Dados Vend'!$A$5:$A$100)-4),ROW(C16)),5),"")</f>
        <v/>
      </c>
    </row>
    <row r="19" spans="11:13" x14ac:dyDescent="0.4">
      <c r="K19" s="18"/>
      <c r="L19" s="21"/>
      <c r="M19" s="19"/>
    </row>
    <row r="20" spans="11:13" x14ac:dyDescent="0.4">
      <c r="L20" s="4"/>
      <c r="M20" s="5"/>
    </row>
    <row r="21" spans="11:13" x14ac:dyDescent="0.4">
      <c r="K21" s="18" t="s">
        <v>59</v>
      </c>
      <c r="L21" s="21">
        <f>SUM(L3:L19)</f>
        <v>32</v>
      </c>
      <c r="M21" s="19">
        <f>SUM(M3:M19)</f>
        <v>2894.7200000000003</v>
      </c>
    </row>
    <row r="22" spans="11:13" x14ac:dyDescent="0.4"/>
    <row r="23" spans="11:13" x14ac:dyDescent="0.4"/>
    <row r="24" spans="11:13" x14ac:dyDescent="0.4"/>
    <row r="25" spans="11:13" x14ac:dyDescent="0.4"/>
    <row r="26" spans="11:13" x14ac:dyDescent="0.4"/>
    <row r="27" spans="11:13" x14ac:dyDescent="0.4"/>
    <row r="28" spans="11:13" x14ac:dyDescent="0.4"/>
    <row r="29" spans="11:13" x14ac:dyDescent="0.4"/>
    <row r="30" spans="11:13" x14ac:dyDescent="0.4"/>
    <row r="31" spans="11:13" x14ac:dyDescent="0.4"/>
    <row r="32" spans="11:13" x14ac:dyDescent="0.4"/>
    <row r="33" x14ac:dyDescent="0.4"/>
    <row r="34" x14ac:dyDescent="0.4"/>
    <row r="35" x14ac:dyDescent="0.4"/>
    <row r="36" x14ac:dyDescent="0.4"/>
  </sheetData>
  <mergeCells count="1">
    <mergeCell ref="G2:I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F423-A4C5-4D57-86BF-096FFB0AD703}">
  <dimension ref="A2:J13"/>
  <sheetViews>
    <sheetView showGridLines="0" workbookViewId="0">
      <selection activeCell="I4" sqref="I4"/>
    </sheetView>
  </sheetViews>
  <sheetFormatPr defaultRowHeight="14.6" x14ac:dyDescent="0.4"/>
  <cols>
    <col min="1" max="1" width="20.07421875" bestFit="1" customWidth="1"/>
    <col min="2" max="2" width="18.4609375" bestFit="1" customWidth="1"/>
    <col min="3" max="3" width="9.23046875" bestFit="1" customWidth="1"/>
    <col min="4" max="4" width="18.4609375" bestFit="1" customWidth="1"/>
    <col min="5" max="5" width="15.53515625" bestFit="1" customWidth="1"/>
    <col min="9" max="9" width="16.921875" bestFit="1" customWidth="1"/>
    <col min="10" max="10" width="15.53515625" style="5" bestFit="1" customWidth="1"/>
  </cols>
  <sheetData>
    <row r="2" spans="1:10" x14ac:dyDescent="0.4">
      <c r="A2" s="2" t="s">
        <v>32</v>
      </c>
      <c r="B2" t="s">
        <v>41</v>
      </c>
    </row>
    <row r="4" spans="1:10" x14ac:dyDescent="0.4">
      <c r="A4" s="2" t="s">
        <v>33</v>
      </c>
      <c r="B4" s="2" t="s">
        <v>0</v>
      </c>
      <c r="C4" s="2" t="s">
        <v>34</v>
      </c>
      <c r="D4" t="s">
        <v>63</v>
      </c>
      <c r="E4" t="s">
        <v>62</v>
      </c>
      <c r="I4" s="2" t="s">
        <v>60</v>
      </c>
      <c r="J4" t="s">
        <v>62</v>
      </c>
    </row>
    <row r="5" spans="1:10" x14ac:dyDescent="0.4">
      <c r="A5" t="s">
        <v>41</v>
      </c>
      <c r="B5" t="s">
        <v>22</v>
      </c>
      <c r="C5" t="s">
        <v>38</v>
      </c>
      <c r="D5" s="28">
        <v>8</v>
      </c>
      <c r="E5" s="28">
        <v>559.35</v>
      </c>
      <c r="I5" s="10" t="s">
        <v>22</v>
      </c>
      <c r="J5" s="23">
        <v>559.35</v>
      </c>
    </row>
    <row r="6" spans="1:10" x14ac:dyDescent="0.4">
      <c r="A6" t="s">
        <v>41</v>
      </c>
      <c r="B6" t="s">
        <v>23</v>
      </c>
      <c r="C6" t="s">
        <v>39</v>
      </c>
      <c r="D6" s="28">
        <v>6</v>
      </c>
      <c r="E6" s="28">
        <v>969.99</v>
      </c>
      <c r="I6" s="10" t="s">
        <v>23</v>
      </c>
      <c r="J6" s="23">
        <v>969.99</v>
      </c>
    </row>
    <row r="7" spans="1:10" x14ac:dyDescent="0.4">
      <c r="A7" t="s">
        <v>41</v>
      </c>
      <c r="B7" t="s">
        <v>11</v>
      </c>
      <c r="C7" t="s">
        <v>39</v>
      </c>
      <c r="D7" s="28">
        <v>20</v>
      </c>
      <c r="E7" s="28">
        <v>954.74</v>
      </c>
      <c r="I7" s="10" t="s">
        <v>11</v>
      </c>
      <c r="J7" s="23">
        <v>954.74</v>
      </c>
    </row>
    <row r="8" spans="1:10" x14ac:dyDescent="0.4">
      <c r="A8" t="s">
        <v>42</v>
      </c>
      <c r="D8" s="28">
        <v>34</v>
      </c>
      <c r="E8" s="28">
        <v>2484.08</v>
      </c>
      <c r="I8" s="10" t="s">
        <v>42</v>
      </c>
      <c r="J8" s="23">
        <v>2484.08</v>
      </c>
    </row>
    <row r="9" spans="1:10" x14ac:dyDescent="0.4">
      <c r="J9"/>
    </row>
    <row r="10" spans="1:10" x14ac:dyDescent="0.4">
      <c r="J10"/>
    </row>
    <row r="11" spans="1:10" x14ac:dyDescent="0.4">
      <c r="J11"/>
    </row>
    <row r="12" spans="1:10" x14ac:dyDescent="0.4">
      <c r="J12"/>
    </row>
    <row r="13" spans="1:10" x14ac:dyDescent="0.4">
      <c r="J13"/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DCA3-B20F-4218-BB58-2B1DA478837D}">
  <dimension ref="A1:E5"/>
  <sheetViews>
    <sheetView showGridLines="0" workbookViewId="0">
      <selection activeCell="E5" sqref="E5"/>
    </sheetView>
  </sheetViews>
  <sheetFormatPr defaultRowHeight="14.6" x14ac:dyDescent="0.4"/>
  <cols>
    <col min="1" max="1" width="16.3828125" bestFit="1" customWidth="1"/>
    <col min="2" max="2" width="11.61328125" bestFit="1" customWidth="1"/>
    <col min="5" max="5" width="12.61328125" bestFit="1" customWidth="1"/>
  </cols>
  <sheetData>
    <row r="1" spans="1:5" x14ac:dyDescent="0.4">
      <c r="A1" t="s">
        <v>64</v>
      </c>
      <c r="B1" t="s">
        <v>65</v>
      </c>
      <c r="C1" t="s">
        <v>59</v>
      </c>
    </row>
    <row r="2" spans="1:5" x14ac:dyDescent="0.4">
      <c r="A2" t="s">
        <v>67</v>
      </c>
      <c r="B2" s="15">
        <f>SUMIF('Tabela Dinâmica Dados Vend'!C:C,"Feminino",'Tabela Dinâmica Dados Vend'!E:E)/D2</f>
        <v>0.22517390744259447</v>
      </c>
      <c r="C2" s="7">
        <v>1</v>
      </c>
      <c r="D2">
        <f>SUM('Tabela Dinâmica Dados Vend'!E:E)/2</f>
        <v>2484.08</v>
      </c>
    </row>
    <row r="4" spans="1:5" x14ac:dyDescent="0.4">
      <c r="A4" t="s">
        <v>66</v>
      </c>
      <c r="B4" t="s">
        <v>65</v>
      </c>
      <c r="C4" t="s">
        <v>59</v>
      </c>
      <c r="E4" t="s">
        <v>59</v>
      </c>
    </row>
    <row r="5" spans="1:5" x14ac:dyDescent="0.4">
      <c r="A5" t="s">
        <v>68</v>
      </c>
      <c r="B5" s="15">
        <f>SUMIF('Tabela Dinâmica Dados Vend'!C:C,"Masculino",'Tabela Dinâmica Dados Vend'!E:E)/D2</f>
        <v>0.77482609255740564</v>
      </c>
      <c r="C5" s="7">
        <v>1</v>
      </c>
      <c r="E5" s="5">
        <f>SUM('Dados Vendedor'!F:F)</f>
        <v>12034.93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574-0E88-4758-8733-4AB89E60000F}">
  <dimension ref="A1:L13"/>
  <sheetViews>
    <sheetView showGridLines="0" workbookViewId="0">
      <selection activeCell="C4" sqref="C4:L13"/>
    </sheetView>
  </sheetViews>
  <sheetFormatPr defaultRowHeight="14.6" x14ac:dyDescent="0.4"/>
  <cols>
    <col min="3" max="12" width="3.84375" customWidth="1"/>
  </cols>
  <sheetData>
    <row r="1" spans="1:12" x14ac:dyDescent="0.4">
      <c r="A1" s="12">
        <f>'Gráfico Velocímetro'!D11</f>
        <v>0.47737000000000002</v>
      </c>
    </row>
    <row r="4" spans="1:12" x14ac:dyDescent="0.4">
      <c r="C4" s="13">
        <f t="shared" ref="C4:C11" si="0">C5+10/100</f>
        <v>0.90999999999999992</v>
      </c>
      <c r="D4" s="13">
        <f t="shared" ref="D4:D11" si="1">D5+10/100</f>
        <v>0.91999999999999993</v>
      </c>
      <c r="E4" s="13">
        <f t="shared" ref="E4:E11" si="2">E5+10/100</f>
        <v>0.92999999999999994</v>
      </c>
      <c r="F4" s="13">
        <f t="shared" ref="F4:F11" si="3">F5+10/100</f>
        <v>0.94</v>
      </c>
      <c r="G4" s="13">
        <f t="shared" ref="G4:G11" si="4">G5+10/100</f>
        <v>0.94999999999999984</v>
      </c>
      <c r="H4" s="13">
        <f t="shared" ref="H4:H11" si="5">H5+10/100</f>
        <v>0.95999999999999985</v>
      </c>
      <c r="I4" s="13">
        <f t="shared" ref="I4:I11" si="6">I5+10/100</f>
        <v>0.96999999999999986</v>
      </c>
      <c r="J4" s="13">
        <f t="shared" ref="J4:J11" si="7">J5+10/100</f>
        <v>0.97999999999999987</v>
      </c>
      <c r="K4" s="13">
        <f t="shared" ref="K4:K11" si="8">K5+10/100</f>
        <v>0.98999999999999988</v>
      </c>
      <c r="L4" s="13">
        <f t="shared" ref="L4:L11" si="9">L5+10/100</f>
        <v>0.99999999999999989</v>
      </c>
    </row>
    <row r="5" spans="1:12" x14ac:dyDescent="0.4">
      <c r="C5" s="13">
        <f t="shared" si="0"/>
        <v>0.80999999999999994</v>
      </c>
      <c r="D5" s="13">
        <f t="shared" si="1"/>
        <v>0.82</v>
      </c>
      <c r="E5" s="13">
        <f t="shared" si="2"/>
        <v>0.83</v>
      </c>
      <c r="F5" s="13">
        <f t="shared" si="3"/>
        <v>0.84</v>
      </c>
      <c r="G5" s="13">
        <f t="shared" si="4"/>
        <v>0.84999999999999987</v>
      </c>
      <c r="H5" s="13">
        <f t="shared" si="5"/>
        <v>0.85999999999999988</v>
      </c>
      <c r="I5" s="13">
        <f t="shared" si="6"/>
        <v>0.86999999999999988</v>
      </c>
      <c r="J5" s="13">
        <f t="shared" si="7"/>
        <v>0.87999999999999989</v>
      </c>
      <c r="K5" s="13">
        <f t="shared" si="8"/>
        <v>0.8899999999999999</v>
      </c>
      <c r="L5" s="13">
        <f t="shared" si="9"/>
        <v>0.89999999999999991</v>
      </c>
    </row>
    <row r="6" spans="1:12" x14ac:dyDescent="0.4">
      <c r="C6" s="13">
        <f t="shared" si="0"/>
        <v>0.71</v>
      </c>
      <c r="D6" s="13">
        <f t="shared" si="1"/>
        <v>0.72</v>
      </c>
      <c r="E6" s="13">
        <f t="shared" si="2"/>
        <v>0.73</v>
      </c>
      <c r="F6" s="13">
        <f t="shared" si="3"/>
        <v>0.74</v>
      </c>
      <c r="G6" s="13">
        <f t="shared" si="4"/>
        <v>0.74999999999999989</v>
      </c>
      <c r="H6" s="13">
        <f t="shared" si="5"/>
        <v>0.7599999999999999</v>
      </c>
      <c r="I6" s="13">
        <f t="shared" si="6"/>
        <v>0.76999999999999991</v>
      </c>
      <c r="J6" s="13">
        <f t="shared" si="7"/>
        <v>0.77999999999999992</v>
      </c>
      <c r="K6" s="13">
        <f t="shared" si="8"/>
        <v>0.78999999999999992</v>
      </c>
      <c r="L6" s="13">
        <f t="shared" si="9"/>
        <v>0.79999999999999993</v>
      </c>
    </row>
    <row r="7" spans="1:12" x14ac:dyDescent="0.4">
      <c r="C7" s="13">
        <f t="shared" si="0"/>
        <v>0.61</v>
      </c>
      <c r="D7" s="13">
        <f t="shared" si="1"/>
        <v>0.62</v>
      </c>
      <c r="E7" s="13">
        <f t="shared" si="2"/>
        <v>0.63</v>
      </c>
      <c r="F7" s="13">
        <f t="shared" si="3"/>
        <v>0.64</v>
      </c>
      <c r="G7" s="13">
        <f t="shared" si="4"/>
        <v>0.64999999999999991</v>
      </c>
      <c r="H7" s="13">
        <f t="shared" si="5"/>
        <v>0.65999999999999992</v>
      </c>
      <c r="I7" s="13">
        <f t="shared" si="6"/>
        <v>0.66999999999999993</v>
      </c>
      <c r="J7" s="13">
        <f t="shared" si="7"/>
        <v>0.67999999999999994</v>
      </c>
      <c r="K7" s="13">
        <f t="shared" si="8"/>
        <v>0.69</v>
      </c>
      <c r="L7" s="13">
        <f t="shared" si="9"/>
        <v>0.7</v>
      </c>
    </row>
    <row r="8" spans="1:12" x14ac:dyDescent="0.4">
      <c r="C8" s="13">
        <f t="shared" si="0"/>
        <v>0.51</v>
      </c>
      <c r="D8" s="13">
        <f t="shared" si="1"/>
        <v>0.52</v>
      </c>
      <c r="E8" s="13">
        <f t="shared" si="2"/>
        <v>0.53</v>
      </c>
      <c r="F8" s="13">
        <f t="shared" si="3"/>
        <v>0.54</v>
      </c>
      <c r="G8" s="13">
        <f t="shared" si="4"/>
        <v>0.54999999999999993</v>
      </c>
      <c r="H8" s="13">
        <f t="shared" si="5"/>
        <v>0.55999999999999994</v>
      </c>
      <c r="I8" s="13">
        <f t="shared" si="6"/>
        <v>0.56999999999999995</v>
      </c>
      <c r="J8" s="13">
        <f t="shared" si="7"/>
        <v>0.57999999999999996</v>
      </c>
      <c r="K8" s="13">
        <f t="shared" si="8"/>
        <v>0.59</v>
      </c>
      <c r="L8" s="13">
        <f t="shared" si="9"/>
        <v>0.6</v>
      </c>
    </row>
    <row r="9" spans="1:12" x14ac:dyDescent="0.4">
      <c r="C9" s="13">
        <f t="shared" si="0"/>
        <v>0.41000000000000003</v>
      </c>
      <c r="D9" s="13">
        <f t="shared" si="1"/>
        <v>0.42000000000000004</v>
      </c>
      <c r="E9" s="13">
        <f t="shared" si="2"/>
        <v>0.43000000000000005</v>
      </c>
      <c r="F9" s="13">
        <f t="shared" si="3"/>
        <v>0.44000000000000006</v>
      </c>
      <c r="G9" s="13">
        <f t="shared" si="4"/>
        <v>0.44999999999999996</v>
      </c>
      <c r="H9" s="13">
        <f t="shared" si="5"/>
        <v>0.45999999999999996</v>
      </c>
      <c r="I9" s="13">
        <f t="shared" si="6"/>
        <v>0.47</v>
      </c>
      <c r="J9" s="13">
        <f t="shared" si="7"/>
        <v>0.48</v>
      </c>
      <c r="K9" s="13">
        <f t="shared" si="8"/>
        <v>0.49</v>
      </c>
      <c r="L9" s="13">
        <f t="shared" si="9"/>
        <v>0.5</v>
      </c>
    </row>
    <row r="10" spans="1:12" x14ac:dyDescent="0.4">
      <c r="C10" s="13">
        <f t="shared" si="0"/>
        <v>0.31000000000000005</v>
      </c>
      <c r="D10" s="13">
        <f t="shared" si="1"/>
        <v>0.32000000000000006</v>
      </c>
      <c r="E10" s="13">
        <f t="shared" si="2"/>
        <v>0.33</v>
      </c>
      <c r="F10" s="13">
        <f t="shared" si="3"/>
        <v>0.34</v>
      </c>
      <c r="G10" s="13">
        <f t="shared" si="4"/>
        <v>0.35</v>
      </c>
      <c r="H10" s="13">
        <f t="shared" si="5"/>
        <v>0.36</v>
      </c>
      <c r="I10" s="13">
        <f t="shared" si="6"/>
        <v>0.37</v>
      </c>
      <c r="J10" s="13">
        <f t="shared" si="7"/>
        <v>0.38</v>
      </c>
      <c r="K10" s="13">
        <f t="shared" si="8"/>
        <v>0.39</v>
      </c>
      <c r="L10" s="13">
        <f t="shared" si="9"/>
        <v>0.4</v>
      </c>
    </row>
    <row r="11" spans="1:12" x14ac:dyDescent="0.4">
      <c r="C11" s="13">
        <f t="shared" si="0"/>
        <v>0.21000000000000002</v>
      </c>
      <c r="D11" s="13">
        <f t="shared" si="1"/>
        <v>0.22000000000000003</v>
      </c>
      <c r="E11" s="13">
        <f t="shared" si="2"/>
        <v>0.23</v>
      </c>
      <c r="F11" s="13">
        <f t="shared" si="3"/>
        <v>0.24000000000000002</v>
      </c>
      <c r="G11" s="13">
        <f t="shared" si="4"/>
        <v>0.25</v>
      </c>
      <c r="H11" s="13">
        <f t="shared" si="5"/>
        <v>0.26</v>
      </c>
      <c r="I11" s="13">
        <f t="shared" si="6"/>
        <v>0.27</v>
      </c>
      <c r="J11" s="13">
        <f t="shared" si="7"/>
        <v>0.28000000000000003</v>
      </c>
      <c r="K11" s="13">
        <f t="shared" si="8"/>
        <v>0.29000000000000004</v>
      </c>
      <c r="L11" s="13">
        <f t="shared" si="9"/>
        <v>0.30000000000000004</v>
      </c>
    </row>
    <row r="12" spans="1:12" x14ac:dyDescent="0.4">
      <c r="C12" s="13">
        <f>C13+10/100</f>
        <v>0.11</v>
      </c>
      <c r="D12" s="13">
        <f t="shared" ref="D12:L12" si="10">D13+10/100</f>
        <v>0.12000000000000001</v>
      </c>
      <c r="E12" s="13">
        <f t="shared" si="10"/>
        <v>0.13</v>
      </c>
      <c r="F12" s="13">
        <f t="shared" si="10"/>
        <v>0.14000000000000001</v>
      </c>
      <c r="G12" s="13">
        <f t="shared" si="10"/>
        <v>0.15000000000000002</v>
      </c>
      <c r="H12" s="13">
        <f t="shared" si="10"/>
        <v>0.16</v>
      </c>
      <c r="I12" s="13">
        <f t="shared" si="10"/>
        <v>0.17</v>
      </c>
      <c r="J12" s="13">
        <f t="shared" si="10"/>
        <v>0.18</v>
      </c>
      <c r="K12" s="13">
        <f t="shared" si="10"/>
        <v>0.19</v>
      </c>
      <c r="L12" s="13">
        <f t="shared" si="10"/>
        <v>0.2</v>
      </c>
    </row>
    <row r="13" spans="1:12" x14ac:dyDescent="0.4">
      <c r="C13" s="13">
        <v>0.01</v>
      </c>
      <c r="D13" s="13">
        <f>C13+1/100</f>
        <v>0.02</v>
      </c>
      <c r="E13" s="13">
        <f t="shared" ref="E13:L13" si="11">D13+1/100</f>
        <v>0.03</v>
      </c>
      <c r="F13" s="13">
        <f t="shared" si="11"/>
        <v>0.04</v>
      </c>
      <c r="G13" s="13">
        <f t="shared" si="11"/>
        <v>0.05</v>
      </c>
      <c r="H13" s="13">
        <f t="shared" si="11"/>
        <v>6.0000000000000005E-2</v>
      </c>
      <c r="I13" s="13">
        <f t="shared" si="11"/>
        <v>7.0000000000000007E-2</v>
      </c>
      <c r="J13" s="13">
        <f t="shared" si="11"/>
        <v>0.08</v>
      </c>
      <c r="K13" s="13">
        <f t="shared" si="11"/>
        <v>0.09</v>
      </c>
      <c r="L13" s="13">
        <f t="shared" si="11"/>
        <v>9.9999999999999992E-2</v>
      </c>
    </row>
  </sheetData>
  <conditionalFormatting sqref="C4:L13">
    <cfRule type="cellIs" dxfId="8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B46" sqref="B46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954.74</v>
      </c>
      <c r="D11" s="7">
        <f>B11/B6</f>
        <v>0.47737000000000002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2995.26</v>
      </c>
      <c r="D13" t="s">
        <v>57</v>
      </c>
    </row>
    <row r="14" spans="1:4" x14ac:dyDescent="0.4">
      <c r="D14">
        <f>SUM('Tabela Dinâmica'!C:C)/2</f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I7"/>
  <sheetViews>
    <sheetView showGridLines="0" topLeftCell="E1" workbookViewId="0">
      <selection activeCell="A3" sqref="A3"/>
    </sheetView>
  </sheetViews>
  <sheetFormatPr defaultRowHeight="14.6" x14ac:dyDescent="0.4"/>
  <cols>
    <col min="1" max="1" width="30.15234375" bestFit="1" customWidth="1"/>
    <col min="2" max="2" width="26.23046875" bestFit="1" customWidth="1"/>
    <col min="3" max="3" width="24.53515625" customWidth="1"/>
    <col min="4" max="4" width="20.23046875" bestFit="1" customWidth="1"/>
    <col min="5" max="5" width="13.69140625" bestFit="1" customWidth="1"/>
    <col min="8" max="8" width="26.23046875" bestFit="1" customWidth="1"/>
    <col min="9" max="9" width="13.69140625" bestFit="1" customWidth="1"/>
  </cols>
  <sheetData>
    <row r="1" spans="1:9" x14ac:dyDescent="0.4">
      <c r="A1" s="2" t="s">
        <v>0</v>
      </c>
      <c r="B1" t="s">
        <v>11</v>
      </c>
    </row>
    <row r="3" spans="1:9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  <c r="H3" s="2" t="s">
        <v>60</v>
      </c>
      <c r="I3" t="s">
        <v>45</v>
      </c>
    </row>
    <row r="4" spans="1:9" x14ac:dyDescent="0.4">
      <c r="A4" t="s">
        <v>11</v>
      </c>
      <c r="B4" t="s">
        <v>8</v>
      </c>
      <c r="C4" s="28">
        <v>1</v>
      </c>
      <c r="D4" s="28">
        <v>153.4</v>
      </c>
      <c r="E4" s="28">
        <v>153.4</v>
      </c>
      <c r="H4" s="10" t="s">
        <v>8</v>
      </c>
      <c r="I4" s="28">
        <v>153.4</v>
      </c>
    </row>
    <row r="5" spans="1:9" x14ac:dyDescent="0.4">
      <c r="A5" t="s">
        <v>11</v>
      </c>
      <c r="B5" t="s">
        <v>12</v>
      </c>
      <c r="C5" s="28">
        <v>1</v>
      </c>
      <c r="D5" s="28">
        <v>146.13999999999999</v>
      </c>
      <c r="E5" s="28">
        <v>146.13999999999999</v>
      </c>
      <c r="H5" s="10" t="s">
        <v>12</v>
      </c>
      <c r="I5" s="28">
        <v>146.13999999999999</v>
      </c>
    </row>
    <row r="6" spans="1:9" x14ac:dyDescent="0.4">
      <c r="A6" t="s">
        <v>11</v>
      </c>
      <c r="B6" t="s">
        <v>19</v>
      </c>
      <c r="C6" s="28">
        <v>8</v>
      </c>
      <c r="D6" s="28">
        <v>81.900000000000006</v>
      </c>
      <c r="E6" s="28">
        <v>655.20000000000005</v>
      </c>
      <c r="H6" s="10" t="s">
        <v>19</v>
      </c>
      <c r="I6" s="28">
        <v>655.20000000000005</v>
      </c>
    </row>
    <row r="7" spans="1:9" x14ac:dyDescent="0.4">
      <c r="A7" t="s">
        <v>42</v>
      </c>
      <c r="C7" s="28">
        <v>10</v>
      </c>
      <c r="D7" s="28">
        <v>381.43999999999994</v>
      </c>
      <c r="E7" s="28">
        <v>954.74</v>
      </c>
      <c r="H7" s="10" t="s">
        <v>42</v>
      </c>
      <c r="I7" s="28">
        <v>954.74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2.53515625" customWidth="1"/>
    <col min="6" max="6" width="10.69140625" bestFit="1" customWidth="1"/>
    <col min="12" max="12" width="16.921875" bestFit="1" customWidth="1"/>
    <col min="13" max="13" width="15.53515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H19" sqref="H19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 Funcionários</vt:lpstr>
      <vt:lpstr>Dash Escritórios</vt:lpstr>
      <vt:lpstr>Tabela Dinâmica Dados Vend</vt:lpstr>
      <vt:lpstr>Gráfico Masc &amp; Fem</vt:lpstr>
      <vt:lpstr>Waffle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2024-06-28T22:30:18Z</dcterms:modified>
</cp:coreProperties>
</file>