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981e0c618f971599/1. Católica Archivos (2024-2)/Robótica e Inteligencia Artificial/Laboratorio 6/Laboratorio6/Laboratorio6-CinematicaMovil/"/>
    </mc:Choice>
  </mc:AlternateContent>
  <xr:revisionPtr revIDLastSave="61" documentId="13_ncr:1_{D3FD35BC-268F-4EBD-ADE6-B1516E81843B}" xr6:coauthVersionLast="47" xr6:coauthVersionMax="47" xr10:uidLastSave="{B960720E-05C6-4D01-999E-F9782DD49713}"/>
  <bookViews>
    <workbookView xWindow="20370" yWindow="-120" windowWidth="29040" windowHeight="15720" xr2:uid="{00000000-000D-0000-FFFF-FFFF00000000}"/>
  </bookViews>
  <sheets>
    <sheet name="P2" sheetId="1" r:id="rId1"/>
    <sheet name="P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1" i="1" l="1"/>
  <c r="K158" i="1"/>
  <c r="K122" i="1"/>
  <c r="K119" i="1"/>
  <c r="K87" i="1"/>
  <c r="K84" i="1"/>
  <c r="K47" i="1"/>
  <c r="K44" i="1"/>
  <c r="N51" i="1" l="1"/>
  <c r="K162" i="1"/>
  <c r="K164" i="1" s="1"/>
  <c r="C15" i="1" s="1"/>
  <c r="N165" i="1"/>
  <c r="N126" i="1"/>
  <c r="N90" i="1"/>
  <c r="K123" i="1"/>
  <c r="K125" i="1" s="1"/>
  <c r="C12" i="1" s="1"/>
  <c r="J39" i="1"/>
  <c r="E19" i="2"/>
  <c r="E18" i="2"/>
  <c r="E17" i="2"/>
  <c r="H12" i="2" s="1"/>
  <c r="E13" i="2"/>
  <c r="J12" i="2"/>
  <c r="E12" i="2"/>
  <c r="I12" i="2" s="1"/>
  <c r="E11" i="2"/>
  <c r="E7" i="2"/>
  <c r="E6" i="2"/>
  <c r="E5" i="2"/>
  <c r="N50" i="1" l="1"/>
  <c r="K48" i="1"/>
  <c r="K50" i="1" s="1"/>
  <c r="C6" i="1" s="1"/>
  <c r="K166" i="1"/>
  <c r="E15" i="1" s="1"/>
  <c r="N164" i="1"/>
  <c r="K165" i="1" s="1"/>
  <c r="D15" i="1" s="1"/>
  <c r="K127" i="1"/>
  <c r="E12" i="1" s="1"/>
  <c r="N125" i="1"/>
  <c r="K126" i="1" s="1"/>
  <c r="D12" i="1" s="1"/>
  <c r="K52" i="1" l="1"/>
  <c r="E6" i="1" s="1"/>
  <c r="K51" i="1"/>
  <c r="D6" i="1" s="1"/>
  <c r="N91" i="1"/>
  <c r="K88" i="1"/>
  <c r="K90" i="1" s="1"/>
  <c r="C9" i="1" s="1"/>
  <c r="K92" i="1" l="1"/>
  <c r="E9" i="1" s="1"/>
  <c r="K91" i="1"/>
  <c r="D9" i="1" s="1"/>
</calcChain>
</file>

<file path=xl/sharedStrings.xml><?xml version="1.0" encoding="utf-8"?>
<sst xmlns="http://schemas.openxmlformats.org/spreadsheetml/2006/main" count="117" uniqueCount="35">
  <si>
    <t>Colocar aquí los resultados y gráficas de la segunda pregunta</t>
  </si>
  <si>
    <t>Motor 1</t>
  </si>
  <si>
    <t>Kp</t>
  </si>
  <si>
    <t>Ki</t>
  </si>
  <si>
    <t>Kd</t>
  </si>
  <si>
    <t>Motor 2</t>
  </si>
  <si>
    <t>Motor 3</t>
  </si>
  <si>
    <t>Motor 4</t>
  </si>
  <si>
    <t>Position variables</t>
  </si>
  <si>
    <t>First Trial</t>
  </si>
  <si>
    <t>Error</t>
  </si>
  <si>
    <t>Expected Value</t>
  </si>
  <si>
    <t>Estimation Algorithm</t>
  </si>
  <si>
    <t>X (mm)</t>
  </si>
  <si>
    <t>Y (mm)</t>
  </si>
  <si>
    <t>θ (deg)</t>
  </si>
  <si>
    <t>Second Trial</t>
  </si>
  <si>
    <t>Mean Error</t>
  </si>
  <si>
    <t>Third Trial</t>
  </si>
  <si>
    <t>Equations to calculate expected value</t>
  </si>
  <si>
    <t>Recta tangente a la respuesta del sistema</t>
  </si>
  <si>
    <t>Puntos tomados</t>
  </si>
  <si>
    <t>t</t>
  </si>
  <si>
    <t>V</t>
  </si>
  <si>
    <t>m</t>
  </si>
  <si>
    <t>b</t>
  </si>
  <si>
    <t>Intercepto (V=0)</t>
  </si>
  <si>
    <t>tu</t>
  </si>
  <si>
    <t>Estabilidad v=</t>
  </si>
  <si>
    <t>tg</t>
  </si>
  <si>
    <t>Ti</t>
  </si>
  <si>
    <t>Td</t>
  </si>
  <si>
    <t>MOTOR 2</t>
  </si>
  <si>
    <t>MOTOR 1</t>
  </si>
  <si>
    <t>Tiempo escalón lanzar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</si>
</sst>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7" xfId="0" applyBorder="1"/>
    <xf numFmtId="0" fontId="0" fillId="5" borderId="0" xfId="0" applyFill="1"/>
    <xf numFmtId="0" fontId="0" fillId="6" borderId="7" xfId="0" applyFill="1" applyBorder="1"/>
    <xf numFmtId="0" fontId="0" fillId="7" borderId="0" xfId="0" applyFill="1"/>
    <xf numFmtId="0" fontId="4" fillId="0" borderId="0" xfId="0" applyFont="1" applyAlignment="1">
      <alignment horizontal="center" vertical="center" readingOrder="1"/>
    </xf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0" fillId="0" borderId="0" xfId="0"/>
    <xf numFmtId="0" fontId="1" fillId="3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1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6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'P2'!$D$40:$D$41</c:f>
              <c:numCache>
                <c:formatCode>General</c:formatCode>
                <c:ptCount val="2"/>
                <c:pt idx="0">
                  <c:v>2.0505200000000001</c:v>
                </c:pt>
                <c:pt idx="1">
                  <c:v>2.100552</c:v>
                </c:pt>
              </c:numCache>
            </c:numRef>
          </c:xVal>
          <c:yVal>
            <c:numRef>
              <c:f>'P2'!$E$40:$E$41</c:f>
              <c:numCache>
                <c:formatCode>General</c:formatCode>
                <c:ptCount val="2"/>
                <c:pt idx="0">
                  <c:v>53.5</c:v>
                </c:pt>
                <c:pt idx="1">
                  <c:v>86.28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F-4466-8AB4-3BB8C38CF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81151"/>
        <c:axId val="718384031"/>
      </c:scatterChart>
      <c:valAx>
        <c:axId val="71838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8384031"/>
        <c:crosses val="autoZero"/>
        <c:crossBetween val="midCat"/>
      </c:valAx>
      <c:valAx>
        <c:axId val="71838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838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'P2'!$D$80:$D$81</c:f>
              <c:numCache>
                <c:formatCode>General</c:formatCode>
                <c:ptCount val="2"/>
                <c:pt idx="0">
                  <c:v>2.0505080000000002</c:v>
                </c:pt>
                <c:pt idx="1">
                  <c:v>2.1005240000000001</c:v>
                </c:pt>
              </c:numCache>
            </c:numRef>
          </c:xVal>
          <c:yVal>
            <c:numRef>
              <c:f>'P2'!$E$80:$E$81</c:f>
              <c:numCache>
                <c:formatCode>General</c:formatCode>
                <c:ptCount val="2"/>
                <c:pt idx="0">
                  <c:v>54.38</c:v>
                </c:pt>
                <c:pt idx="1">
                  <c:v>83.71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6-43BA-8DAD-D31C861CF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758975"/>
        <c:axId val="955762335"/>
      </c:scatterChart>
      <c:valAx>
        <c:axId val="95575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55762335"/>
        <c:crosses val="autoZero"/>
        <c:crossBetween val="midCat"/>
      </c:valAx>
      <c:valAx>
        <c:axId val="9557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5575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'P2'!$D$115:$D$116</c:f>
              <c:numCache>
                <c:formatCode>General</c:formatCode>
                <c:ptCount val="2"/>
                <c:pt idx="0">
                  <c:v>2.0505040000000001</c:v>
                </c:pt>
                <c:pt idx="1">
                  <c:v>2.100508</c:v>
                </c:pt>
              </c:numCache>
            </c:numRef>
          </c:xVal>
          <c:yVal>
            <c:numRef>
              <c:f>'P2'!$E$115:$E$116</c:f>
              <c:numCache>
                <c:formatCode>General</c:formatCode>
                <c:ptCount val="2"/>
                <c:pt idx="0">
                  <c:v>54.38</c:v>
                </c:pt>
                <c:pt idx="1">
                  <c:v>86.32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0-49BB-A00D-AE536AF1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760895"/>
        <c:axId val="955758975"/>
      </c:scatterChart>
      <c:valAx>
        <c:axId val="95576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55758975"/>
        <c:crosses val="autoZero"/>
        <c:crossBetween val="midCat"/>
      </c:valAx>
      <c:valAx>
        <c:axId val="95575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5576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'P2'!$D$154:$D$155</c:f>
              <c:numCache>
                <c:formatCode>General</c:formatCode>
                <c:ptCount val="2"/>
                <c:pt idx="0">
                  <c:v>2.0505200000000001</c:v>
                </c:pt>
                <c:pt idx="1">
                  <c:v>2.1005319999999998</c:v>
                </c:pt>
              </c:numCache>
            </c:numRef>
          </c:xVal>
          <c:yVal>
            <c:numRef>
              <c:f>'P2'!$E$154:$E$155</c:f>
              <c:numCache>
                <c:formatCode>General</c:formatCode>
                <c:ptCount val="2"/>
                <c:pt idx="0">
                  <c:v>54.36</c:v>
                </c:pt>
                <c:pt idx="1">
                  <c:v>87.17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D-4C1B-9376-F67F47311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88351"/>
        <c:axId val="718386431"/>
      </c:scatterChart>
      <c:valAx>
        <c:axId val="71838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8386431"/>
        <c:crosses val="autoZero"/>
        <c:crossBetween val="midCat"/>
      </c:valAx>
      <c:valAx>
        <c:axId val="7183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838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chart" Target="../charts/chart4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3.xml"/><Relationship Id="rId5" Type="http://schemas.openxmlformats.org/officeDocument/2006/relationships/image" Target="../media/image3.jpe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15</xdr:col>
      <xdr:colOff>111307</xdr:colOff>
      <xdr:row>34</xdr:row>
      <xdr:rowOff>41251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1774F8-D1FE-4EC5-89AA-6E758CFA9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456" y="3529853"/>
          <a:ext cx="12262069" cy="31839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656822</xdr:colOff>
      <xdr:row>42</xdr:row>
      <xdr:rowOff>28632</xdr:rowOff>
    </xdr:from>
    <xdr:to>
      <xdr:col>7</xdr:col>
      <xdr:colOff>37177</xdr:colOff>
      <xdr:row>56</xdr:row>
      <xdr:rowOff>24014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8A5F7-C647-E267-81CE-EABB1AE96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59</xdr:row>
      <xdr:rowOff>25400</xdr:rowOff>
    </xdr:from>
    <xdr:to>
      <xdr:col>15</xdr:col>
      <xdr:colOff>3642</xdr:colOff>
      <xdr:row>74</xdr:row>
      <xdr:rowOff>149678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79D5AE-85DB-4763-8123-BCB5314DA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014200"/>
          <a:ext cx="12094042" cy="3159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396603</xdr:colOff>
      <xdr:row>83</xdr:row>
      <xdr:rowOff>121920</xdr:rowOff>
    </xdr:from>
    <xdr:to>
      <xdr:col>6</xdr:col>
      <xdr:colOff>580571</xdr:colOff>
      <xdr:row>91</xdr:row>
      <xdr:rowOff>90714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65A919-9C84-A95F-0755-07D2CE3F4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94</xdr:row>
      <xdr:rowOff>0</xdr:rowOff>
    </xdr:from>
    <xdr:to>
      <xdr:col>15</xdr:col>
      <xdr:colOff>186909</xdr:colOff>
      <xdr:row>109</xdr:row>
      <xdr:rowOff>116928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6A6BCB-05FE-4648-ADFB-6FF97EC54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9100800"/>
          <a:ext cx="12262069" cy="3180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709487</xdr:colOff>
      <xdr:row>117</xdr:row>
      <xdr:rowOff>155679</xdr:rowOff>
    </xdr:from>
    <xdr:to>
      <xdr:col>7</xdr:col>
      <xdr:colOff>132907</xdr:colOff>
      <xdr:row>128</xdr:row>
      <xdr:rowOff>29534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E1849F-50AD-0A86-AF0F-094B9E615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132</xdr:row>
      <xdr:rowOff>0</xdr:rowOff>
    </xdr:from>
    <xdr:to>
      <xdr:col>15</xdr:col>
      <xdr:colOff>38319</xdr:colOff>
      <xdr:row>148</xdr:row>
      <xdr:rowOff>116928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D198E52-5081-459D-AB46-B5AD405A8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25" y="25146000"/>
          <a:ext cx="12262069" cy="3180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255270</xdr:colOff>
      <xdr:row>156</xdr:row>
      <xdr:rowOff>168275</xdr:rowOff>
    </xdr:from>
    <xdr:to>
      <xdr:col>7</xdr:col>
      <xdr:colOff>158750</xdr:colOff>
      <xdr:row>164</xdr:row>
      <xdr:rowOff>111125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73E0E4-6BAA-1161-DE25-26A79E993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23</xdr:row>
      <xdr:rowOff>57150</xdr:rowOff>
    </xdr:from>
    <xdr:ext cx="1952625" cy="9810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N166"/>
  <sheetViews>
    <sheetView tabSelected="1" topLeftCell="A53" zoomScale="115" zoomScaleNormal="115" workbookViewId="0">
      <selection activeCell="K47" sqref="K47"/>
    </sheetView>
  </sheetViews>
  <sheetFormatPr baseColWidth="10" defaultColWidth="12.7109375" defaultRowHeight="15.75" customHeight="1" x14ac:dyDescent="0.2"/>
  <sheetData>
    <row r="2" spans="1:8" ht="27" customHeight="1" x14ac:dyDescent="0.2">
      <c r="A2" s="1" t="s">
        <v>0</v>
      </c>
      <c r="G2" s="24" t="s">
        <v>34</v>
      </c>
      <c r="H2" s="8">
        <v>1.9</v>
      </c>
    </row>
    <row r="5" spans="1:8" ht="12.75" x14ac:dyDescent="0.2">
      <c r="B5" s="14" t="s">
        <v>1</v>
      </c>
      <c r="C5" s="2" t="s">
        <v>2</v>
      </c>
      <c r="D5" s="2" t="s">
        <v>3</v>
      </c>
      <c r="E5" s="2" t="s">
        <v>4</v>
      </c>
      <c r="G5" s="23" t="s">
        <v>32</v>
      </c>
    </row>
    <row r="6" spans="1:8" ht="12.75" x14ac:dyDescent="0.2">
      <c r="B6" s="15"/>
      <c r="C6" s="3">
        <f>K50</f>
        <v>2.3999999999999959</v>
      </c>
      <c r="D6" s="3">
        <f>K51</f>
        <v>17.1428571428571</v>
      </c>
      <c r="E6" s="3">
        <f>K52</f>
        <v>8.3999999999999936E-2</v>
      </c>
    </row>
    <row r="8" spans="1:8" ht="12.75" x14ac:dyDescent="0.2">
      <c r="B8" s="14" t="s">
        <v>5</v>
      </c>
      <c r="C8" s="2" t="s">
        <v>2</v>
      </c>
      <c r="D8" s="2" t="s">
        <v>3</v>
      </c>
      <c r="E8" s="2" t="s">
        <v>4</v>
      </c>
      <c r="G8" s="23" t="s">
        <v>33</v>
      </c>
    </row>
    <row r="9" spans="1:8" ht="12.75" x14ac:dyDescent="0.2">
      <c r="B9" s="15"/>
      <c r="C9" s="3">
        <f>K90</f>
        <v>2.9999999999999956</v>
      </c>
      <c r="D9" s="3">
        <f>K91</f>
        <v>24.99999999999994</v>
      </c>
      <c r="E9" s="3">
        <f>K92</f>
        <v>8.9999999999999941E-2</v>
      </c>
    </row>
    <row r="11" spans="1:8" ht="12.75" x14ac:dyDescent="0.2">
      <c r="B11" s="14" t="s">
        <v>6</v>
      </c>
      <c r="C11" s="2" t="s">
        <v>2</v>
      </c>
      <c r="D11" s="2" t="s">
        <v>3</v>
      </c>
      <c r="E11" s="2" t="s">
        <v>4</v>
      </c>
    </row>
    <row r="12" spans="1:8" ht="12.75" x14ac:dyDescent="0.2">
      <c r="B12" s="15"/>
      <c r="C12" s="3">
        <f>K125</f>
        <v>2.3999999999999959</v>
      </c>
      <c r="D12" s="3">
        <f>K126</f>
        <v>17.1428571428571</v>
      </c>
      <c r="E12" s="3">
        <f>K127</f>
        <v>8.3999999999999936E-2</v>
      </c>
    </row>
    <row r="14" spans="1:8" ht="12.75" x14ac:dyDescent="0.2">
      <c r="B14" s="14" t="s">
        <v>7</v>
      </c>
      <c r="C14" s="2" t="s">
        <v>2</v>
      </c>
      <c r="D14" s="2" t="s">
        <v>3</v>
      </c>
      <c r="E14" s="2" t="s">
        <v>4</v>
      </c>
    </row>
    <row r="15" spans="1:8" ht="12.75" x14ac:dyDescent="0.2">
      <c r="B15" s="15"/>
      <c r="C15" s="3">
        <f>K164</f>
        <v>2.2285714285714286</v>
      </c>
      <c r="D15" s="3">
        <f>K165</f>
        <v>15.918367346938762</v>
      </c>
      <c r="E15" s="3">
        <f>K166</f>
        <v>7.8000000000000069E-2</v>
      </c>
    </row>
    <row r="18" spans="1:1" ht="15.75" customHeight="1" x14ac:dyDescent="0.2">
      <c r="A18" t="s">
        <v>1</v>
      </c>
    </row>
    <row r="36" spans="2:11" ht="15.75" customHeight="1" x14ac:dyDescent="0.2">
      <c r="B36" t="s">
        <v>20</v>
      </c>
    </row>
    <row r="38" spans="2:11" ht="15.75" customHeight="1" x14ac:dyDescent="0.2">
      <c r="C38" t="s">
        <v>21</v>
      </c>
    </row>
    <row r="39" spans="2:11" ht="15.75" customHeight="1" x14ac:dyDescent="0.2">
      <c r="D39" s="8" t="s">
        <v>22</v>
      </c>
      <c r="E39" s="8" t="s">
        <v>23</v>
      </c>
      <c r="I39" t="s">
        <v>24</v>
      </c>
      <c r="J39">
        <f>655.18</f>
        <v>655.17999999999995</v>
      </c>
    </row>
    <row r="40" spans="2:11" ht="15.75" customHeight="1" x14ac:dyDescent="0.2">
      <c r="D40" s="8">
        <v>2.0505200000000001</v>
      </c>
      <c r="E40" s="8">
        <v>53.5</v>
      </c>
      <c r="I40" t="s">
        <v>25</v>
      </c>
      <c r="J40">
        <v>-1290</v>
      </c>
    </row>
    <row r="41" spans="2:11" ht="15.75" customHeight="1" x14ac:dyDescent="0.2">
      <c r="D41" s="8">
        <v>2.100552</v>
      </c>
      <c r="E41" s="8">
        <v>86.28</v>
      </c>
    </row>
    <row r="43" spans="2:11" ht="15.75" customHeight="1" x14ac:dyDescent="0.2">
      <c r="I43" t="s">
        <v>26</v>
      </c>
    </row>
    <row r="44" spans="2:11" ht="15.75" customHeight="1" x14ac:dyDescent="0.2">
      <c r="J44" s="9" t="s">
        <v>27</v>
      </c>
      <c r="K44" s="9">
        <f>-ROUND(J40/J39,2) - H2</f>
        <v>7.0000000000000062E-2</v>
      </c>
    </row>
    <row r="46" spans="2:11" ht="15.75" customHeight="1" x14ac:dyDescent="0.2">
      <c r="I46" t="s">
        <v>28</v>
      </c>
      <c r="J46">
        <v>90.61</v>
      </c>
    </row>
    <row r="47" spans="2:11" ht="15.75" customHeight="1" x14ac:dyDescent="0.2">
      <c r="J47" t="s">
        <v>22</v>
      </c>
      <c r="K47">
        <f>ROUND((J46-J40)/J39,2) -H2</f>
        <v>0.20999999999999996</v>
      </c>
    </row>
    <row r="48" spans="2:11" ht="15.75" customHeight="1" x14ac:dyDescent="0.2">
      <c r="J48" s="9" t="s">
        <v>29</v>
      </c>
      <c r="K48" s="9">
        <f>K47-K44</f>
        <v>0.1399999999999999</v>
      </c>
    </row>
    <row r="50" spans="1:14" ht="15.75" customHeight="1" x14ac:dyDescent="0.2">
      <c r="J50" s="10" t="s">
        <v>2</v>
      </c>
      <c r="K50" s="10">
        <f>1.2*K48/K44</f>
        <v>2.3999999999999959</v>
      </c>
      <c r="M50" s="11" t="s">
        <v>30</v>
      </c>
      <c r="N50" s="11">
        <f>2*K44</f>
        <v>0.14000000000000012</v>
      </c>
    </row>
    <row r="51" spans="1:14" ht="15.75" customHeight="1" x14ac:dyDescent="0.2">
      <c r="J51" s="10" t="s">
        <v>3</v>
      </c>
      <c r="K51" s="10">
        <f>K50/N50</f>
        <v>17.1428571428571</v>
      </c>
      <c r="M51" s="11" t="s">
        <v>31</v>
      </c>
      <c r="N51" s="11">
        <f>0.5*K44</f>
        <v>3.5000000000000031E-2</v>
      </c>
    </row>
    <row r="52" spans="1:14" ht="15.75" customHeight="1" x14ac:dyDescent="0.2">
      <c r="J52" s="10" t="s">
        <v>4</v>
      </c>
      <c r="K52" s="10">
        <f>K50*N51</f>
        <v>8.3999999999999936E-2</v>
      </c>
    </row>
    <row r="58" spans="1:14" ht="15.75" customHeight="1" x14ac:dyDescent="0.2">
      <c r="A58" t="s">
        <v>5</v>
      </c>
    </row>
    <row r="76" spans="2:10" ht="15.75" customHeight="1" x14ac:dyDescent="0.2">
      <c r="B76" t="s">
        <v>20</v>
      </c>
    </row>
    <row r="78" spans="2:10" ht="15.75" customHeight="1" x14ac:dyDescent="0.2">
      <c r="C78" t="s">
        <v>21</v>
      </c>
    </row>
    <row r="79" spans="2:10" ht="15.75" customHeight="1" x14ac:dyDescent="0.2">
      <c r="D79" s="8" t="s">
        <v>22</v>
      </c>
      <c r="E79" s="8" t="s">
        <v>23</v>
      </c>
      <c r="I79" t="s">
        <v>24</v>
      </c>
      <c r="J79">
        <v>586.41</v>
      </c>
    </row>
    <row r="80" spans="2:10" ht="15.75" customHeight="1" x14ac:dyDescent="0.2">
      <c r="D80" s="8">
        <v>2.0505080000000002</v>
      </c>
      <c r="E80" s="8">
        <v>54.38</v>
      </c>
      <c r="I80" t="s">
        <v>25</v>
      </c>
      <c r="J80" s="12">
        <v>-1148.0999999999999</v>
      </c>
    </row>
    <row r="81" spans="1:14" ht="15.75" customHeight="1" x14ac:dyDescent="0.2">
      <c r="D81" s="8">
        <v>2.1005240000000001</v>
      </c>
      <c r="E81" s="8">
        <v>83.71</v>
      </c>
    </row>
    <row r="83" spans="1:14" ht="15.75" customHeight="1" x14ac:dyDescent="0.2">
      <c r="I83" t="s">
        <v>26</v>
      </c>
    </row>
    <row r="84" spans="1:14" ht="15.75" customHeight="1" x14ac:dyDescent="0.2">
      <c r="J84" s="9" t="s">
        <v>27</v>
      </c>
      <c r="K84" s="9">
        <f>-ROUND(J80/J79,2) - H2</f>
        <v>6.0000000000000053E-2</v>
      </c>
    </row>
    <row r="86" spans="1:14" ht="15.75" customHeight="1" x14ac:dyDescent="0.2">
      <c r="I86" t="s">
        <v>28</v>
      </c>
      <c r="J86">
        <v>88.89</v>
      </c>
    </row>
    <row r="87" spans="1:14" ht="15.75" customHeight="1" x14ac:dyDescent="0.2">
      <c r="J87" t="s">
        <v>22</v>
      </c>
      <c r="K87">
        <f>ROUND((J86-J80)/J79,2) - H2</f>
        <v>0.20999999999999996</v>
      </c>
    </row>
    <row r="88" spans="1:14" ht="15.75" customHeight="1" x14ac:dyDescent="0.2">
      <c r="J88" s="9" t="s">
        <v>29</v>
      </c>
      <c r="K88" s="9">
        <f>K87-K84</f>
        <v>0.14999999999999991</v>
      </c>
    </row>
    <row r="90" spans="1:14" ht="15.75" customHeight="1" x14ac:dyDescent="0.2">
      <c r="J90" s="10" t="s">
        <v>2</v>
      </c>
      <c r="K90" s="10">
        <f>1.2*K88/K84</f>
        <v>2.9999999999999956</v>
      </c>
      <c r="M90" s="11" t="s">
        <v>30</v>
      </c>
      <c r="N90" s="11">
        <f>2*K84</f>
        <v>0.12000000000000011</v>
      </c>
    </row>
    <row r="91" spans="1:14" ht="15.75" customHeight="1" x14ac:dyDescent="0.2">
      <c r="J91" s="10" t="s">
        <v>3</v>
      </c>
      <c r="K91" s="10">
        <f>K90/N90</f>
        <v>24.99999999999994</v>
      </c>
      <c r="M91" s="11" t="s">
        <v>31</v>
      </c>
      <c r="N91" s="11">
        <f>0.5*K84</f>
        <v>3.0000000000000027E-2</v>
      </c>
    </row>
    <row r="92" spans="1:14" ht="15.75" customHeight="1" x14ac:dyDescent="0.2">
      <c r="J92" s="10" t="s">
        <v>4</v>
      </c>
      <c r="K92" s="10">
        <f>K90*N91</f>
        <v>8.9999999999999941E-2</v>
      </c>
    </row>
    <row r="94" spans="1:14" ht="15.75" customHeight="1" x14ac:dyDescent="0.2">
      <c r="A94" s="13" t="s">
        <v>6</v>
      </c>
    </row>
    <row r="111" spans="2:2" ht="15.75" customHeight="1" x14ac:dyDescent="0.2">
      <c r="B111" t="s">
        <v>20</v>
      </c>
    </row>
    <row r="113" spans="3:14" ht="15.75" customHeight="1" x14ac:dyDescent="0.2">
      <c r="C113" t="s">
        <v>21</v>
      </c>
    </row>
    <row r="114" spans="3:14" ht="15.75" customHeight="1" x14ac:dyDescent="0.2">
      <c r="D114" s="8" t="s">
        <v>22</v>
      </c>
      <c r="E114" s="8" t="s">
        <v>23</v>
      </c>
      <c r="I114" t="s">
        <v>24</v>
      </c>
      <c r="J114">
        <v>638.75</v>
      </c>
    </row>
    <row r="115" spans="3:14" ht="15.75" customHeight="1" x14ac:dyDescent="0.2">
      <c r="D115" s="8">
        <v>2.0505040000000001</v>
      </c>
      <c r="E115" s="8">
        <v>54.38</v>
      </c>
      <c r="I115" t="s">
        <v>25</v>
      </c>
      <c r="J115" s="12">
        <v>-1255.4000000000001</v>
      </c>
    </row>
    <row r="116" spans="3:14" ht="15.75" customHeight="1" x14ac:dyDescent="0.2">
      <c r="D116" s="8">
        <v>2.100508</v>
      </c>
      <c r="E116" s="8">
        <v>86.32</v>
      </c>
    </row>
    <row r="118" spans="3:14" ht="15.75" customHeight="1" x14ac:dyDescent="0.2">
      <c r="I118" t="s">
        <v>26</v>
      </c>
    </row>
    <row r="119" spans="3:14" ht="15.75" customHeight="1" x14ac:dyDescent="0.2">
      <c r="J119" s="9" t="s">
        <v>27</v>
      </c>
      <c r="K119" s="9">
        <f>-ROUND(J115/J114,2) - H2</f>
        <v>7.0000000000000062E-2</v>
      </c>
    </row>
    <row r="121" spans="3:14" ht="15.75" customHeight="1" x14ac:dyDescent="0.2">
      <c r="I121" t="s">
        <v>28</v>
      </c>
      <c r="J121">
        <v>91.5</v>
      </c>
    </row>
    <row r="122" spans="3:14" ht="15.75" customHeight="1" x14ac:dyDescent="0.2">
      <c r="J122" t="s">
        <v>22</v>
      </c>
      <c r="K122">
        <f>ROUND((J121-J115)/J114,2) - H2</f>
        <v>0.20999999999999996</v>
      </c>
    </row>
    <row r="123" spans="3:14" ht="15.75" customHeight="1" x14ac:dyDescent="0.2">
      <c r="J123" s="9" t="s">
        <v>29</v>
      </c>
      <c r="K123" s="9">
        <f>K122-K119</f>
        <v>0.1399999999999999</v>
      </c>
    </row>
    <row r="125" spans="3:14" ht="15.75" customHeight="1" x14ac:dyDescent="0.2">
      <c r="J125" s="10" t="s">
        <v>2</v>
      </c>
      <c r="K125" s="10">
        <f>1.2*K123/K119</f>
        <v>2.3999999999999959</v>
      </c>
      <c r="M125" s="11" t="s">
        <v>30</v>
      </c>
      <c r="N125" s="11">
        <f>2*K119</f>
        <v>0.14000000000000012</v>
      </c>
    </row>
    <row r="126" spans="3:14" ht="15.75" customHeight="1" x14ac:dyDescent="0.2">
      <c r="J126" s="10" t="s">
        <v>3</v>
      </c>
      <c r="K126" s="10">
        <f>K125/N125</f>
        <v>17.1428571428571</v>
      </c>
      <c r="M126" s="11" t="s">
        <v>31</v>
      </c>
      <c r="N126" s="11">
        <f>0.5*K119</f>
        <v>3.5000000000000031E-2</v>
      </c>
    </row>
    <row r="127" spans="3:14" ht="15.75" customHeight="1" x14ac:dyDescent="0.2">
      <c r="J127" s="10" t="s">
        <v>4</v>
      </c>
      <c r="K127" s="10">
        <f>K125*N126</f>
        <v>8.3999999999999936E-2</v>
      </c>
    </row>
    <row r="132" spans="1:1" ht="15.75" customHeight="1" x14ac:dyDescent="0.2">
      <c r="A132" s="13" t="s">
        <v>7</v>
      </c>
    </row>
    <row r="150" spans="2:11" ht="15.75" customHeight="1" x14ac:dyDescent="0.2">
      <c r="B150" t="s">
        <v>20</v>
      </c>
    </row>
    <row r="152" spans="2:11" ht="15.75" customHeight="1" x14ac:dyDescent="0.2">
      <c r="C152" t="s">
        <v>21</v>
      </c>
    </row>
    <row r="153" spans="2:11" ht="15.75" customHeight="1" x14ac:dyDescent="0.2">
      <c r="D153" s="8" t="s">
        <v>22</v>
      </c>
      <c r="E153" s="8" t="s">
        <v>23</v>
      </c>
      <c r="I153" t="s">
        <v>24</v>
      </c>
      <c r="J153">
        <v>656.04</v>
      </c>
    </row>
    <row r="154" spans="2:11" ht="15.75" customHeight="1" x14ac:dyDescent="0.2">
      <c r="D154" s="8">
        <v>2.0505200000000001</v>
      </c>
      <c r="E154" s="8">
        <v>54.36</v>
      </c>
      <c r="I154" t="s">
        <v>25</v>
      </c>
      <c r="J154">
        <v>-1290.9000000000001</v>
      </c>
    </row>
    <row r="155" spans="2:11" ht="15.75" customHeight="1" x14ac:dyDescent="0.2">
      <c r="D155" s="8">
        <v>2.1005319999999998</v>
      </c>
      <c r="E155" s="8">
        <v>87.17</v>
      </c>
    </row>
    <row r="157" spans="2:11" ht="15.75" customHeight="1" x14ac:dyDescent="0.2">
      <c r="I157" t="s">
        <v>26</v>
      </c>
    </row>
    <row r="158" spans="2:11" ht="15.75" customHeight="1" x14ac:dyDescent="0.2">
      <c r="J158" s="9" t="s">
        <v>27</v>
      </c>
      <c r="K158" s="9">
        <f>-ROUND(J154/J153,2) - H2</f>
        <v>7.0000000000000062E-2</v>
      </c>
    </row>
    <row r="160" spans="2:11" ht="15.75" customHeight="1" x14ac:dyDescent="0.2">
      <c r="I160" t="s">
        <v>28</v>
      </c>
      <c r="J160">
        <v>88.89</v>
      </c>
    </row>
    <row r="161" spans="10:14" ht="15.75" customHeight="1" x14ac:dyDescent="0.2">
      <c r="J161" t="s">
        <v>22</v>
      </c>
      <c r="K161">
        <f>ROUND((J160-J154)/J153,2)-H2</f>
        <v>0.20000000000000018</v>
      </c>
    </row>
    <row r="162" spans="10:14" ht="15.75" customHeight="1" x14ac:dyDescent="0.2">
      <c r="J162" s="9" t="s">
        <v>29</v>
      </c>
      <c r="K162" s="9">
        <f>K161-K158</f>
        <v>0.13000000000000012</v>
      </c>
    </row>
    <row r="164" spans="10:14" ht="15.75" customHeight="1" x14ac:dyDescent="0.2">
      <c r="J164" s="10" t="s">
        <v>2</v>
      </c>
      <c r="K164" s="10">
        <f>1.2*K162/K158</f>
        <v>2.2285714285714286</v>
      </c>
      <c r="M164" s="11" t="s">
        <v>30</v>
      </c>
      <c r="N164" s="11">
        <f>2*K158</f>
        <v>0.14000000000000012</v>
      </c>
    </row>
    <row r="165" spans="10:14" ht="15.75" customHeight="1" x14ac:dyDescent="0.2">
      <c r="J165" s="10" t="s">
        <v>3</v>
      </c>
      <c r="K165" s="10">
        <f>K164/N164</f>
        <v>15.918367346938762</v>
      </c>
      <c r="M165" s="11" t="s">
        <v>31</v>
      </c>
      <c r="N165" s="11">
        <f>0.5*K158</f>
        <v>3.5000000000000031E-2</v>
      </c>
    </row>
    <row r="166" spans="10:14" ht="15.75" customHeight="1" x14ac:dyDescent="0.2">
      <c r="J166" s="10" t="s">
        <v>4</v>
      </c>
      <c r="K166" s="10">
        <f>K164*N165</f>
        <v>7.8000000000000069E-2</v>
      </c>
    </row>
  </sheetData>
  <mergeCells count="4">
    <mergeCell ref="B5:B6"/>
    <mergeCell ref="B8:B9"/>
    <mergeCell ref="B11:B12"/>
    <mergeCell ref="B14:B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J23"/>
  <sheetViews>
    <sheetView workbookViewId="0"/>
  </sheetViews>
  <sheetFormatPr baseColWidth="10" defaultColWidth="12.7109375" defaultRowHeight="15.75" customHeight="1" x14ac:dyDescent="0.2"/>
  <cols>
    <col min="3" max="7" width="10" customWidth="1"/>
    <col min="8" max="10" width="11.140625" customWidth="1"/>
  </cols>
  <sheetData>
    <row r="3" spans="2:10" ht="15.75" customHeight="1" x14ac:dyDescent="0.2">
      <c r="B3" s="22" t="s">
        <v>8</v>
      </c>
      <c r="C3" s="17" t="s">
        <v>9</v>
      </c>
      <c r="D3" s="18"/>
      <c r="E3" s="19" t="s">
        <v>10</v>
      </c>
      <c r="I3" s="16"/>
    </row>
    <row r="4" spans="2:10" ht="15.75" customHeight="1" x14ac:dyDescent="0.2">
      <c r="B4" s="15"/>
      <c r="C4" s="4" t="s">
        <v>11</v>
      </c>
      <c r="D4" s="4" t="s">
        <v>12</v>
      </c>
      <c r="E4" s="15"/>
      <c r="I4" s="16"/>
    </row>
    <row r="5" spans="2:10" ht="15.75" customHeight="1" x14ac:dyDescent="0.2">
      <c r="B5" s="5" t="s">
        <v>13</v>
      </c>
      <c r="C5" s="3"/>
      <c r="D5" s="3"/>
      <c r="E5" s="3">
        <f t="shared" ref="E5:E7" si="0">C5-D5</f>
        <v>0</v>
      </c>
    </row>
    <row r="6" spans="2:10" ht="15.75" customHeight="1" x14ac:dyDescent="0.2">
      <c r="B6" s="5" t="s">
        <v>14</v>
      </c>
      <c r="C6" s="3"/>
      <c r="D6" s="3"/>
      <c r="E6" s="3">
        <f t="shared" si="0"/>
        <v>0</v>
      </c>
    </row>
    <row r="7" spans="2:10" ht="15.75" customHeight="1" x14ac:dyDescent="0.2">
      <c r="B7" s="5" t="s">
        <v>15</v>
      </c>
      <c r="C7" s="3"/>
      <c r="D7" s="3"/>
      <c r="E7" s="3">
        <f t="shared" si="0"/>
        <v>0</v>
      </c>
    </row>
    <row r="8" spans="2:10" ht="15.75" customHeight="1" x14ac:dyDescent="0.2">
      <c r="B8" s="6"/>
      <c r="C8" s="6"/>
      <c r="D8" s="6"/>
      <c r="E8" s="6"/>
    </row>
    <row r="9" spans="2:10" ht="15.75" customHeight="1" x14ac:dyDescent="0.2">
      <c r="B9" s="22" t="s">
        <v>8</v>
      </c>
      <c r="C9" s="17" t="s">
        <v>16</v>
      </c>
      <c r="D9" s="18"/>
      <c r="E9" s="19" t="s">
        <v>10</v>
      </c>
    </row>
    <row r="10" spans="2:10" ht="15.75" customHeight="1" x14ac:dyDescent="0.2">
      <c r="B10" s="15"/>
      <c r="C10" s="4" t="s">
        <v>11</v>
      </c>
      <c r="D10" s="4" t="s">
        <v>12</v>
      </c>
      <c r="E10" s="15"/>
      <c r="H10" s="20" t="s">
        <v>17</v>
      </c>
      <c r="I10" s="21"/>
      <c r="J10" s="18"/>
    </row>
    <row r="11" spans="2:10" ht="15.75" customHeight="1" x14ac:dyDescent="0.2">
      <c r="B11" s="5" t="s">
        <v>13</v>
      </c>
      <c r="C11" s="3"/>
      <c r="D11" s="3"/>
      <c r="E11" s="3">
        <f t="shared" ref="E11:E13" si="1">C11-D11</f>
        <v>0</v>
      </c>
      <c r="H11" s="2" t="s">
        <v>13</v>
      </c>
      <c r="I11" s="2" t="s">
        <v>14</v>
      </c>
      <c r="J11" s="2" t="s">
        <v>15</v>
      </c>
    </row>
    <row r="12" spans="2:10" ht="15.75" customHeight="1" x14ac:dyDescent="0.2">
      <c r="B12" s="5" t="s">
        <v>14</v>
      </c>
      <c r="C12" s="3"/>
      <c r="D12" s="3"/>
      <c r="E12" s="3">
        <f t="shared" si="1"/>
        <v>0</v>
      </c>
      <c r="H12" s="7">
        <f>(E5+E11+E17)/3</f>
        <v>0</v>
      </c>
      <c r="I12" s="7">
        <f>(E6+E12+E18)/3</f>
        <v>0</v>
      </c>
      <c r="J12" s="7">
        <f>(E7+E13+E19)/3</f>
        <v>0</v>
      </c>
    </row>
    <row r="13" spans="2:10" ht="15.75" customHeight="1" x14ac:dyDescent="0.2">
      <c r="B13" s="5" t="s">
        <v>15</v>
      </c>
      <c r="C13" s="3"/>
      <c r="D13" s="3"/>
      <c r="E13" s="3">
        <f t="shared" si="1"/>
        <v>0</v>
      </c>
    </row>
    <row r="14" spans="2:10" ht="15.75" customHeight="1" x14ac:dyDescent="0.2">
      <c r="B14" s="6"/>
      <c r="C14" s="6"/>
      <c r="D14" s="6"/>
      <c r="E14" s="6"/>
    </row>
    <row r="15" spans="2:10" ht="15.75" customHeight="1" x14ac:dyDescent="0.2">
      <c r="B15" s="22" t="s">
        <v>8</v>
      </c>
      <c r="C15" s="17" t="s">
        <v>18</v>
      </c>
      <c r="D15" s="18"/>
      <c r="E15" s="19" t="s">
        <v>10</v>
      </c>
    </row>
    <row r="16" spans="2:10" ht="15.75" customHeight="1" x14ac:dyDescent="0.2">
      <c r="B16" s="15"/>
      <c r="C16" s="4" t="s">
        <v>11</v>
      </c>
      <c r="D16" s="4" t="s">
        <v>12</v>
      </c>
      <c r="E16" s="15"/>
    </row>
    <row r="17" spans="2:5" ht="15.75" customHeight="1" x14ac:dyDescent="0.2">
      <c r="B17" s="5" t="s">
        <v>13</v>
      </c>
      <c r="C17" s="3"/>
      <c r="D17" s="3"/>
      <c r="E17" s="3">
        <f t="shared" ref="E17:E19" si="2">C17-D17</f>
        <v>0</v>
      </c>
    </row>
    <row r="18" spans="2:5" ht="15.75" customHeight="1" x14ac:dyDescent="0.2">
      <c r="B18" s="5" t="s">
        <v>14</v>
      </c>
      <c r="C18" s="3"/>
      <c r="D18" s="3"/>
      <c r="E18" s="3">
        <f t="shared" si="2"/>
        <v>0</v>
      </c>
    </row>
    <row r="19" spans="2:5" ht="15.75" customHeight="1" x14ac:dyDescent="0.2">
      <c r="B19" s="5" t="s">
        <v>15</v>
      </c>
      <c r="C19" s="3"/>
      <c r="D19" s="3"/>
      <c r="E19" s="3">
        <f t="shared" si="2"/>
        <v>0</v>
      </c>
    </row>
    <row r="23" spans="2:5" ht="15.75" customHeight="1" x14ac:dyDescent="0.2">
      <c r="B23" s="1" t="s">
        <v>19</v>
      </c>
    </row>
  </sheetData>
  <mergeCells count="11">
    <mergeCell ref="B15:B16"/>
    <mergeCell ref="C15:D15"/>
    <mergeCell ref="E15:E16"/>
    <mergeCell ref="B3:B4"/>
    <mergeCell ref="C3:D3"/>
    <mergeCell ref="E3:E4"/>
    <mergeCell ref="I3:I4"/>
    <mergeCell ref="C9:D9"/>
    <mergeCell ref="E9:E10"/>
    <mergeCell ref="H10:J10"/>
    <mergeCell ref="B9:B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P2</vt:lpstr>
      <vt:lpstr>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Jairo Gonzalez</cp:lastModifiedBy>
  <dcterms:modified xsi:type="dcterms:W3CDTF">2024-10-04T00:48:18Z</dcterms:modified>
</cp:coreProperties>
</file>