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IdeaProjects\sem3pi2023_24_g104\docs\Sprint 3\FSIAP\"/>
    </mc:Choice>
  </mc:AlternateContent>
  <xr:revisionPtr revIDLastSave="0" documentId="8_{8280BEAD-8F04-4FCD-828C-84A3007A0CCC}" xr6:coauthVersionLast="47" xr6:coauthVersionMax="47" xr10:uidLastSave="{00000000-0000-0000-0000-000000000000}"/>
  <bookViews>
    <workbookView xWindow="-110" yWindow="-110" windowWidth="19420" windowHeight="10300" xr2:uid="{E750E663-CB35-4492-B7AF-DB35FFE1F8A5}"/>
  </bookViews>
  <sheets>
    <sheet name="USFA05" sheetId="1" r:id="rId1"/>
    <sheet name="USFA06" sheetId="2" r:id="rId2"/>
    <sheet name="USFA0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4" i="1" l="1"/>
  <c r="K143" i="1"/>
  <c r="J125" i="1"/>
  <c r="J126" i="1"/>
  <c r="J127" i="1"/>
  <c r="J124" i="1"/>
  <c r="K124" i="1" s="1"/>
  <c r="K127" i="1"/>
  <c r="K126" i="1"/>
  <c r="K125" i="1"/>
  <c r="J119" i="1"/>
  <c r="K119" i="1" s="1"/>
  <c r="J108" i="1"/>
  <c r="K108" i="1" s="1"/>
  <c r="J109" i="1"/>
  <c r="K109" i="1" s="1"/>
  <c r="J107" i="1"/>
  <c r="K107" i="1"/>
  <c r="J102" i="1"/>
  <c r="K102" i="1"/>
  <c r="J82" i="1"/>
  <c r="K82" i="1" s="1"/>
  <c r="J83" i="1"/>
  <c r="K83" i="1" s="1"/>
  <c r="J84" i="1"/>
  <c r="K84" i="1" s="1"/>
  <c r="J81" i="1"/>
  <c r="K81" i="1" s="1"/>
  <c r="J76" i="1"/>
  <c r="K76" i="1" s="1"/>
  <c r="J58" i="1"/>
  <c r="K58" i="1"/>
  <c r="D113" i="1"/>
  <c r="E113" i="1" s="1"/>
  <c r="D114" i="1"/>
  <c r="D115" i="1"/>
  <c r="E115" i="1" s="1"/>
  <c r="D112" i="1"/>
  <c r="E112" i="1" s="1"/>
  <c r="E114" i="1"/>
  <c r="D178" i="1"/>
  <c r="E178" i="1" s="1"/>
  <c r="D179" i="1"/>
  <c r="E179" i="1" s="1"/>
  <c r="D180" i="1"/>
  <c r="E180" i="1" s="1"/>
  <c r="D177" i="1"/>
  <c r="E177" i="1" s="1"/>
  <c r="D157" i="1"/>
  <c r="E157" i="1" s="1"/>
  <c r="D158" i="1"/>
  <c r="E158" i="1" s="1"/>
  <c r="D159" i="1"/>
  <c r="D156" i="1"/>
  <c r="E156" i="1" s="1"/>
  <c r="E149" i="1"/>
  <c r="E150" i="1"/>
  <c r="E148" i="1"/>
  <c r="D129" i="1"/>
  <c r="E129" i="1" s="1"/>
  <c r="D130" i="1"/>
  <c r="E130" i="1" s="1"/>
  <c r="D128" i="1"/>
  <c r="E128" i="1" s="1"/>
  <c r="D123" i="1"/>
  <c r="E123" i="1" s="1"/>
  <c r="E159" i="1"/>
  <c r="D102" i="1"/>
  <c r="E102" i="1" s="1"/>
  <c r="D101" i="1"/>
  <c r="E101" i="1" s="1"/>
  <c r="D100" i="1"/>
  <c r="E100" i="1" s="1"/>
  <c r="D94" i="1"/>
  <c r="D93" i="1"/>
  <c r="D92" i="1"/>
  <c r="D82" i="1"/>
  <c r="E82" i="1" s="1"/>
  <c r="D81" i="1"/>
  <c r="E81" i="1" s="1"/>
  <c r="D80" i="1"/>
  <c r="E80" i="1" s="1"/>
  <c r="J18" i="1"/>
  <c r="K18" i="1" s="1"/>
  <c r="J19" i="1"/>
  <c r="K19" i="1" s="1"/>
  <c r="J17" i="1"/>
  <c r="K17" i="1" s="1"/>
  <c r="J46" i="1"/>
  <c r="K46" i="1" s="1"/>
  <c r="J45" i="1"/>
  <c r="K45" i="1" s="1"/>
  <c r="J44" i="1"/>
  <c r="K44" i="1" s="1"/>
  <c r="J38" i="1"/>
  <c r="J37" i="1"/>
  <c r="J36" i="1"/>
  <c r="D45" i="1"/>
  <c r="E45" i="1" s="1"/>
  <c r="D46" i="1"/>
  <c r="E46" i="1" s="1"/>
  <c r="D44" i="1"/>
  <c r="E44" i="1" s="1"/>
  <c r="D18" i="1"/>
  <c r="E18" i="1" s="1"/>
  <c r="D19" i="1"/>
  <c r="E19" i="1" s="1"/>
  <c r="D17" i="1"/>
  <c r="J64" i="1"/>
  <c r="K64" i="1" s="1"/>
  <c r="J65" i="1"/>
  <c r="K65" i="1" s="1"/>
  <c r="J66" i="1"/>
  <c r="K66" i="1" s="1"/>
  <c r="J63" i="1"/>
  <c r="K63" i="1" s="1"/>
  <c r="J26" i="1"/>
  <c r="K26" i="1" s="1"/>
  <c r="J27" i="1"/>
  <c r="K27" i="1" s="1"/>
  <c r="J28" i="1"/>
  <c r="K28" i="1" s="1"/>
  <c r="J25" i="1"/>
  <c r="K25" i="1" s="1"/>
  <c r="D75" i="1"/>
  <c r="E75" i="1" s="1"/>
  <c r="D65" i="1"/>
  <c r="E65" i="1" s="1"/>
  <c r="D66" i="1"/>
  <c r="E66" i="1" s="1"/>
  <c r="D67" i="1"/>
  <c r="E67" i="1" s="1"/>
  <c r="D64" i="1"/>
  <c r="E64" i="1" s="1"/>
  <c r="D58" i="1"/>
  <c r="E58" i="1" s="1"/>
  <c r="D57" i="1"/>
  <c r="E57" i="1" s="1"/>
  <c r="D56" i="1"/>
  <c r="E56" i="1" s="1"/>
  <c r="D26" i="1"/>
  <c r="E26" i="1" s="1"/>
  <c r="D27" i="1"/>
  <c r="E27" i="1" s="1"/>
  <c r="D28" i="1"/>
  <c r="E28" i="1" s="1"/>
  <c r="D25" i="1"/>
  <c r="E25" i="1" s="1"/>
  <c r="E17" i="1"/>
  <c r="C171" i="1"/>
  <c r="D171" i="1" s="1"/>
  <c r="C170" i="1"/>
  <c r="D170" i="1" s="1"/>
  <c r="C169" i="1"/>
  <c r="D169" i="1" s="1"/>
  <c r="I133" i="1"/>
  <c r="J133" i="1" s="1"/>
  <c r="I134" i="1"/>
  <c r="J134" i="1"/>
  <c r="I135" i="1"/>
  <c r="J135" i="1" s="1"/>
  <c r="D142" i="1"/>
  <c r="D141" i="1"/>
  <c r="D140" i="1"/>
  <c r="J92" i="1"/>
  <c r="J91" i="1"/>
  <c r="J90" i="1"/>
  <c r="D37" i="1"/>
  <c r="D38" i="1"/>
  <c r="D36" i="1"/>
  <c r="B21" i="2"/>
  <c r="B23" i="2" s="1"/>
  <c r="B15" i="2"/>
  <c r="B17" i="2"/>
  <c r="B9" i="2"/>
  <c r="B11" i="2" s="1"/>
  <c r="K128" i="1" l="1"/>
  <c r="K110" i="1"/>
  <c r="H112" i="1" s="1"/>
  <c r="E116" i="1"/>
  <c r="E181" i="1"/>
  <c r="E151" i="1"/>
  <c r="E131" i="1"/>
  <c r="B133" i="1" s="1"/>
  <c r="D172" i="1"/>
  <c r="B183" i="1" s="1"/>
  <c r="E83" i="1"/>
  <c r="B85" i="1" s="1"/>
  <c r="D95" i="1"/>
  <c r="E29" i="1"/>
  <c r="J39" i="1"/>
  <c r="E103" i="1"/>
  <c r="K67" i="1"/>
  <c r="H69" i="1" s="1"/>
  <c r="K29" i="1"/>
  <c r="K47" i="1"/>
  <c r="D39" i="1"/>
  <c r="K20" i="1"/>
  <c r="E59" i="1"/>
  <c r="E47" i="1"/>
  <c r="E160" i="1"/>
  <c r="D143" i="1"/>
  <c r="K145" i="1"/>
  <c r="E68" i="1"/>
  <c r="E20" i="1"/>
  <c r="J136" i="1"/>
  <c r="K85" i="1" s="1"/>
  <c r="H95" i="1" s="1"/>
  <c r="J93" i="1"/>
  <c r="B105" i="1" l="1"/>
  <c r="H138" i="1"/>
  <c r="H49" i="1"/>
  <c r="B162" i="1"/>
  <c r="B49" i="1"/>
</calcChain>
</file>

<file path=xl/sharedStrings.xml><?xml version="1.0" encoding="utf-8"?>
<sst xmlns="http://schemas.openxmlformats.org/spreadsheetml/2006/main" count="371" uniqueCount="64">
  <si>
    <t>USFA05</t>
  </si>
  <si>
    <t>x = espessura (cm)</t>
  </si>
  <si>
    <t>R</t>
  </si>
  <si>
    <t>k = condutividade térmica [W/(m*ºC)]</t>
  </si>
  <si>
    <t>USFA06</t>
  </si>
  <si>
    <t>Zona B</t>
  </si>
  <si>
    <t>Zona C</t>
  </si>
  <si>
    <t>Zona D</t>
  </si>
  <si>
    <t>Q = energia transferida sob a forma de calor</t>
  </si>
  <si>
    <t>ΔT = diferença de temperatura entre o interior e o exterior</t>
  </si>
  <si>
    <t>R = condutividade termica</t>
  </si>
  <si>
    <t>Column1</t>
  </si>
  <si>
    <t>Q</t>
  </si>
  <si>
    <t>ΔT</t>
  </si>
  <si>
    <t>Glossário</t>
  </si>
  <si>
    <t>Q = ΔT/ R</t>
  </si>
  <si>
    <t>R = resistência térmica de contacto [ºC/(W*m^2]</t>
  </si>
  <si>
    <t>Req = R1 + R2 + … + Rn (em série)</t>
  </si>
  <si>
    <t>1/Req = 1/R1 + 1/R2 + … + 1/Rn (em paralelo)</t>
  </si>
  <si>
    <t>Interior Reboco</t>
  </si>
  <si>
    <t>Porta</t>
  </si>
  <si>
    <t>Isolante</t>
  </si>
  <si>
    <t>Interior</t>
  </si>
  <si>
    <t>Material</t>
  </si>
  <si>
    <t>Exterior</t>
  </si>
  <si>
    <t>Total</t>
  </si>
  <si>
    <t>Divisão B</t>
  </si>
  <si>
    <t>Espessura (x)</t>
  </si>
  <si>
    <t>Condutividade (k)</t>
  </si>
  <si>
    <t>Parede Interior</t>
  </si>
  <si>
    <t>Resistência (k)</t>
  </si>
  <si>
    <t>Resistência (R)</t>
  </si>
  <si>
    <t>Parede Exterior</t>
  </si>
  <si>
    <t>Interior Tijolo</t>
  </si>
  <si>
    <t>Divisão C</t>
  </si>
  <si>
    <t>Divisão D</t>
  </si>
  <si>
    <t>Granito</t>
  </si>
  <si>
    <t>Parede Interior do Armazém</t>
  </si>
  <si>
    <t>Armazém (Divisão E)</t>
  </si>
  <si>
    <t>Janela Tripla [1]</t>
  </si>
  <si>
    <t>Receção (Divisão A)</t>
  </si>
  <si>
    <t>Telhado</t>
  </si>
  <si>
    <t>Referências</t>
  </si>
  <si>
    <r>
      <rPr>
        <b/>
        <sz val="11"/>
        <color theme="1"/>
        <rFont val="Calibri"/>
        <family val="2"/>
        <scheme val="minor"/>
      </rPr>
      <t>[1]</t>
    </r>
    <r>
      <rPr>
        <sz val="11"/>
        <color theme="1"/>
        <rFont val="Calibri"/>
        <family val="2"/>
        <scheme val="minor"/>
      </rPr>
      <t xml:space="preserve"> https://www.archiproducts.com/pt/produtos/dqg-windows-for-life-diquigiovanni/janela-de-pvc-com-vidro-triplo-dqg-85-energeto_451518</t>
    </r>
  </si>
  <si>
    <t>R = x/(k*A)</t>
  </si>
  <si>
    <t>Área</t>
  </si>
  <si>
    <t>Parede Interior com Porta</t>
  </si>
  <si>
    <t>Resistência total</t>
  </si>
  <si>
    <t>Parede Interior do Armazém com Parede Interior da Divisão</t>
  </si>
  <si>
    <t>Parede Interior da Divisão</t>
  </si>
  <si>
    <t>Parede Interior do Armazém com Parede Interior da Receção</t>
  </si>
  <si>
    <t>Parede Interior da Receção</t>
  </si>
  <si>
    <t>Parede Exterior com Porta e Portão</t>
  </si>
  <si>
    <t>Portão</t>
  </si>
  <si>
    <t>Parede Exterior com Janela Tripla</t>
  </si>
  <si>
    <t>Parede Interior com Parede Exterior</t>
  </si>
  <si>
    <t>Parede exterior</t>
  </si>
  <si>
    <t>Parede Interior com Parede exterior e porta</t>
  </si>
  <si>
    <t>Parede Interior do Armazem</t>
  </si>
  <si>
    <t>Parede Interior do Armazem com Parede interior da divisão D e Receção</t>
  </si>
  <si>
    <t>Parede Interior da divisão D e Receção</t>
  </si>
  <si>
    <t>Parede interior</t>
  </si>
  <si>
    <t>Parede Interior com Parede Exterior e Janela tripla</t>
  </si>
  <si>
    <t>Área em 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</si>
</sst>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"/>
    <numFmt numFmtId="166" formatCode="0.000"/>
    <numFmt numFmtId="167" formatCode="0.0000"/>
    <numFmt numFmtId="168" formatCode="0.000000"/>
  </numFmts>
  <fonts count="9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/>
    <xf numFmtId="0" fontId="5" fillId="0" borderId="0" xfId="0" applyFont="1"/>
    <xf numFmtId="0" fontId="4" fillId="0" borderId="0" xfId="0" applyFont="1"/>
    <xf numFmtId="0" fontId="6" fillId="0" borderId="0" xfId="0" applyFont="1"/>
    <xf numFmtId="0" fontId="3" fillId="0" borderId="0" xfId="0" applyFont="1"/>
    <xf numFmtId="165" fontId="0" fillId="0" borderId="0" xfId="0" applyNumberFormat="1"/>
    <xf numFmtId="0" fontId="4" fillId="0" borderId="0" xfId="0" applyFont="1" applyAlignment="1">
      <alignment horizontal="center"/>
    </xf>
    <xf numFmtId="167" fontId="0" fillId="0" borderId="0" xfId="0" applyNumberFormat="1"/>
    <xf numFmtId="166" fontId="0" fillId="0" borderId="0" xfId="0" applyNumberFormat="1"/>
    <xf numFmtId="2" fontId="0" fillId="0" borderId="0" xfId="0" applyNumberFormat="1"/>
    <xf numFmtId="0" fontId="7" fillId="0" borderId="0" xfId="0" applyFont="1"/>
    <xf numFmtId="165" fontId="4" fillId="0" borderId="1" xfId="0" applyNumberFormat="1" applyFont="1" applyBorder="1"/>
    <xf numFmtId="165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166" fontId="0" fillId="0" borderId="1" xfId="0" applyNumberFormat="1" applyBorder="1"/>
    <xf numFmtId="2" fontId="0" fillId="0" borderId="1" xfId="0" applyNumberFormat="1" applyBorder="1"/>
    <xf numFmtId="0" fontId="7" fillId="0" borderId="0" xfId="0" applyFont="1" applyAlignment="1">
      <alignment horizontal="left" vertical="center"/>
    </xf>
    <xf numFmtId="168" fontId="0" fillId="0" borderId="1" xfId="0" applyNumberFormat="1" applyBorder="1"/>
    <xf numFmtId="167" fontId="0" fillId="0" borderId="1" xfId="0" applyNumberFormat="1" applyBorder="1"/>
    <xf numFmtId="0" fontId="4" fillId="0" borderId="1" xfId="0" applyFont="1" applyFill="1" applyBorder="1"/>
    <xf numFmtId="0" fontId="4" fillId="0" borderId="0" xfId="0" applyFont="1" applyBorder="1"/>
    <xf numFmtId="0" fontId="8" fillId="0" borderId="0" xfId="0" applyFont="1"/>
    <xf numFmtId="2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1" fontId="0" fillId="0" borderId="0" xfId="0" applyNumberFormat="1" applyBorder="1"/>
    <xf numFmtId="0" fontId="3" fillId="0" borderId="0" xfId="0" applyFont="1" applyBorder="1"/>
    <xf numFmtId="0" fontId="4" fillId="0" borderId="0" xfId="0" applyFont="1" applyFill="1" applyBorder="1"/>
    <xf numFmtId="0" fontId="3" fillId="0" borderId="0" xfId="0" applyFont="1" applyFill="1" applyBorder="1"/>
    <xf numFmtId="2" fontId="4" fillId="0" borderId="1" xfId="0" applyNumberFormat="1" applyFont="1" applyBorder="1"/>
    <xf numFmtId="0" fontId="4" fillId="0" borderId="2" xfId="0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1472EC-10D8-476C-8B44-59CC1846230E}" name="Table3" displayName="Table3" ref="A8:B11" totalsRowShown="0">
  <autoFilter ref="A8:B11" xr:uid="{A81472EC-10D8-476C-8B44-59CC1846230E}"/>
  <tableColumns count="2">
    <tableColumn id="1" xr3:uid="{6761AC40-E7BA-4270-8EB0-566A45FD4168}" name="Column1"/>
    <tableColumn id="2" xr3:uid="{3DEC9123-9814-4386-B50A-578BEB1CEC8D}" name="Zona B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7FE09F-5609-4A93-BEC8-E6F85BBC33C3}" name="Table35" displayName="Table35" ref="A14:B17" totalsRowShown="0">
  <autoFilter ref="A14:B17" xr:uid="{2B7FE09F-5609-4A93-BEC8-E6F85BBC33C3}"/>
  <tableColumns count="2">
    <tableColumn id="1" xr3:uid="{DA1397FC-3752-4BD0-B90D-14A35C70EF23}" name="Column1"/>
    <tableColumn id="2" xr3:uid="{02CCED14-97BF-4D98-8AF2-33E8B69CFC2D}" name="Zona C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898EDE-92C9-4E45-AAB1-3E28B40B5115}" name="Table352" displayName="Table352" ref="A20:B23" totalsRowShown="0">
  <autoFilter ref="A20:B23" xr:uid="{FD898EDE-92C9-4E45-AAB1-3E28B40B5115}"/>
  <tableColumns count="2">
    <tableColumn id="1" xr3:uid="{AC09E985-425B-40E8-A266-50E4932836EA}" name="Column1"/>
    <tableColumn id="2" xr3:uid="{497B73AD-D873-4DAF-822A-52338217489C}" name="Zona 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4A065-1D1A-4C4F-827B-75A175FC8AF9}">
  <dimension ref="A1:R187"/>
  <sheetViews>
    <sheetView tabSelected="1" topLeftCell="A163" workbookViewId="0">
      <selection activeCell="C181" sqref="C181"/>
    </sheetView>
  </sheetViews>
  <sheetFormatPr defaultRowHeight="14.5" x14ac:dyDescent="0.35"/>
  <cols>
    <col min="1" max="1" width="21.81640625" customWidth="1"/>
    <col min="2" max="2" width="15.1796875" customWidth="1"/>
    <col min="3" max="3" width="16" customWidth="1"/>
    <col min="4" max="4" width="14.1796875" customWidth="1"/>
    <col min="5" max="5" width="16.90625" customWidth="1"/>
    <col min="6" max="6" width="15.6328125" customWidth="1"/>
    <col min="7" max="7" width="32.08984375" customWidth="1"/>
    <col min="8" max="8" width="15.90625" customWidth="1"/>
    <col min="9" max="9" width="15.6328125" customWidth="1"/>
    <col min="10" max="10" width="14.7265625" customWidth="1"/>
    <col min="11" max="11" width="19.453125" customWidth="1"/>
    <col min="12" max="12" width="13.453125" customWidth="1"/>
    <col min="13" max="13" width="20.90625" customWidth="1"/>
    <col min="14" max="14" width="18.453125" customWidth="1"/>
  </cols>
  <sheetData>
    <row r="1" spans="1:12" ht="30" customHeight="1" x14ac:dyDescent="0.75">
      <c r="A1" s="1" t="s">
        <v>0</v>
      </c>
    </row>
    <row r="2" spans="1:12" ht="14.5" customHeight="1" x14ac:dyDescent="0.35"/>
    <row r="3" spans="1:12" ht="14.5" customHeight="1" x14ac:dyDescent="0.6">
      <c r="A3" s="21" t="s">
        <v>14</v>
      </c>
      <c r="G3" s="2"/>
      <c r="L3" s="2"/>
    </row>
    <row r="4" spans="1:12" ht="18.5" x14ac:dyDescent="0.45">
      <c r="A4" s="6" t="s">
        <v>1</v>
      </c>
      <c r="B4" s="6"/>
    </row>
    <row r="5" spans="1:12" ht="18.5" x14ac:dyDescent="0.45">
      <c r="A5" s="6" t="s">
        <v>16</v>
      </c>
      <c r="B5" s="6"/>
    </row>
    <row r="6" spans="1:12" ht="18.5" x14ac:dyDescent="0.45">
      <c r="A6" s="6" t="s">
        <v>3</v>
      </c>
      <c r="B6" s="6"/>
    </row>
    <row r="7" spans="1:12" ht="18.5" x14ac:dyDescent="0.45">
      <c r="A7" s="6" t="s">
        <v>44</v>
      </c>
      <c r="B7" s="6"/>
    </row>
    <row r="8" spans="1:12" ht="18.5" x14ac:dyDescent="0.45">
      <c r="A8" s="6" t="s">
        <v>17</v>
      </c>
    </row>
    <row r="9" spans="1:12" ht="18.5" x14ac:dyDescent="0.45">
      <c r="A9" s="6" t="s">
        <v>18</v>
      </c>
    </row>
    <row r="10" spans="1:12" ht="18.5" x14ac:dyDescent="0.45">
      <c r="A10" s="6" t="s">
        <v>63</v>
      </c>
    </row>
    <row r="12" spans="1:12" ht="21" x14ac:dyDescent="0.5">
      <c r="A12" s="13" t="s">
        <v>26</v>
      </c>
      <c r="B12" s="5"/>
      <c r="C12" s="9"/>
      <c r="E12" s="9"/>
      <c r="G12" s="13" t="s">
        <v>34</v>
      </c>
      <c r="H12" s="5"/>
      <c r="I12" s="9"/>
      <c r="K12" s="9"/>
    </row>
    <row r="13" spans="1:12" x14ac:dyDescent="0.35">
      <c r="A13" s="5"/>
      <c r="C13" s="8"/>
      <c r="E13" s="12"/>
      <c r="G13" s="5"/>
      <c r="I13" s="8"/>
      <c r="K13" s="12"/>
    </row>
    <row r="14" spans="1:12" ht="18.5" x14ac:dyDescent="0.45">
      <c r="A14" s="7" t="s">
        <v>29</v>
      </c>
      <c r="C14" s="8"/>
      <c r="E14" s="11"/>
      <c r="G14" s="7" t="s">
        <v>29</v>
      </c>
      <c r="I14" s="8"/>
      <c r="K14" s="11"/>
    </row>
    <row r="15" spans="1:12" x14ac:dyDescent="0.35">
      <c r="C15" s="8"/>
      <c r="E15" s="10"/>
      <c r="I15" s="8"/>
      <c r="K15" s="10"/>
    </row>
    <row r="16" spans="1:12" x14ac:dyDescent="0.35">
      <c r="A16" s="3" t="s">
        <v>23</v>
      </c>
      <c r="B16" s="3" t="s">
        <v>27</v>
      </c>
      <c r="C16" s="14" t="s">
        <v>28</v>
      </c>
      <c r="D16" s="3" t="s">
        <v>45</v>
      </c>
      <c r="E16" s="3" t="s">
        <v>31</v>
      </c>
      <c r="G16" s="3" t="s">
        <v>23</v>
      </c>
      <c r="H16" s="3" t="s">
        <v>27</v>
      </c>
      <c r="I16" s="14" t="s">
        <v>28</v>
      </c>
      <c r="J16" s="3" t="s">
        <v>45</v>
      </c>
      <c r="K16" s="3" t="s">
        <v>31</v>
      </c>
    </row>
    <row r="17" spans="1:11" x14ac:dyDescent="0.35">
      <c r="A17" s="18" t="s">
        <v>22</v>
      </c>
      <c r="B17" s="15">
        <v>5</v>
      </c>
      <c r="C17" s="16">
        <v>52</v>
      </c>
      <c r="D17" s="18">
        <f>5*4*2</f>
        <v>40</v>
      </c>
      <c r="E17" s="22">
        <f>B17*10^-2/(C17*D17)</f>
        <v>2.4038461538461538E-5</v>
      </c>
      <c r="G17" s="18" t="s">
        <v>22</v>
      </c>
      <c r="H17" s="15">
        <v>5</v>
      </c>
      <c r="I17" s="16">
        <v>52</v>
      </c>
      <c r="J17" s="18">
        <f>5*4*2</f>
        <v>40</v>
      </c>
      <c r="K17" s="22">
        <f>H17*10^-2/(I17*J17)</f>
        <v>2.4038461538461538E-5</v>
      </c>
    </row>
    <row r="18" spans="1:11" x14ac:dyDescent="0.35">
      <c r="A18" s="18" t="s">
        <v>24</v>
      </c>
      <c r="B18" s="15">
        <v>5</v>
      </c>
      <c r="C18" s="18">
        <v>52</v>
      </c>
      <c r="D18" s="18">
        <f t="shared" ref="D18:D19" si="0">5*4*2</f>
        <v>40</v>
      </c>
      <c r="E18" s="22">
        <f>B18*10^-2/(C18*D18)</f>
        <v>2.4038461538461538E-5</v>
      </c>
      <c r="G18" s="18" t="s">
        <v>24</v>
      </c>
      <c r="H18" s="15">
        <v>5</v>
      </c>
      <c r="I18" s="18">
        <v>52</v>
      </c>
      <c r="J18" s="18">
        <f t="shared" ref="J18:J19" si="1">5*4*2</f>
        <v>40</v>
      </c>
      <c r="K18" s="22">
        <f>H18*10^-2/(I18*J18)</f>
        <v>2.4038461538461538E-5</v>
      </c>
    </row>
    <row r="19" spans="1:11" x14ac:dyDescent="0.35">
      <c r="A19" s="18" t="s">
        <v>21</v>
      </c>
      <c r="B19" s="18">
        <v>10</v>
      </c>
      <c r="C19" s="18">
        <v>3.5000000000000003E-2</v>
      </c>
      <c r="D19" s="18">
        <f t="shared" si="0"/>
        <v>40</v>
      </c>
      <c r="E19" s="19">
        <f>B19*10^-2/(C19*D19)</f>
        <v>7.1428571428571425E-2</v>
      </c>
      <c r="G19" s="18" t="s">
        <v>21</v>
      </c>
      <c r="H19" s="18">
        <v>10</v>
      </c>
      <c r="I19" s="18">
        <v>3.5000000000000003E-2</v>
      </c>
      <c r="J19" s="18">
        <f t="shared" si="1"/>
        <v>40</v>
      </c>
      <c r="K19" s="19">
        <f>H19*10^-2/(I19*J19)</f>
        <v>7.1428571428571425E-2</v>
      </c>
    </row>
    <row r="20" spans="1:11" x14ac:dyDescent="0.35">
      <c r="A20" s="18" t="s">
        <v>25</v>
      </c>
      <c r="E20" s="19">
        <f>SUM(E17:E19)</f>
        <v>7.1476648351648353E-2</v>
      </c>
      <c r="G20" s="18" t="s">
        <v>25</v>
      </c>
      <c r="K20" s="19">
        <f>SUM(K17:K19)</f>
        <v>7.1476648351648353E-2</v>
      </c>
    </row>
    <row r="22" spans="1:11" ht="18.5" x14ac:dyDescent="0.45">
      <c r="A22" s="7" t="s">
        <v>32</v>
      </c>
      <c r="G22" s="7" t="s">
        <v>32</v>
      </c>
    </row>
    <row r="24" spans="1:11" x14ac:dyDescent="0.35">
      <c r="A24" s="3" t="s">
        <v>23</v>
      </c>
      <c r="B24" s="3" t="s">
        <v>27</v>
      </c>
      <c r="C24" s="3" t="s">
        <v>28</v>
      </c>
      <c r="D24" s="3" t="s">
        <v>45</v>
      </c>
      <c r="E24" s="3" t="s">
        <v>31</v>
      </c>
      <c r="G24" s="3" t="s">
        <v>23</v>
      </c>
      <c r="H24" s="3" t="s">
        <v>27</v>
      </c>
      <c r="I24" s="3" t="s">
        <v>28</v>
      </c>
      <c r="J24" s="3" t="s">
        <v>45</v>
      </c>
      <c r="K24" s="3" t="s">
        <v>31</v>
      </c>
    </row>
    <row r="25" spans="1:11" x14ac:dyDescent="0.35">
      <c r="A25" s="18" t="s">
        <v>33</v>
      </c>
      <c r="B25" s="15">
        <v>8</v>
      </c>
      <c r="C25" s="18">
        <v>0.7</v>
      </c>
      <c r="D25" s="18">
        <f>4*4</f>
        <v>16</v>
      </c>
      <c r="E25" s="23">
        <f>B25*10^-2/(C25*D25)</f>
        <v>7.1428571428571435E-3</v>
      </c>
      <c r="G25" s="18" t="s">
        <v>33</v>
      </c>
      <c r="H25" s="15">
        <v>8</v>
      </c>
      <c r="I25" s="18">
        <v>0.7</v>
      </c>
      <c r="J25" s="18">
        <f>5*4</f>
        <v>20</v>
      </c>
      <c r="K25" s="23">
        <f>H25*10^-2/(I25*J25)</f>
        <v>5.7142857142857143E-3</v>
      </c>
    </row>
    <row r="26" spans="1:11" x14ac:dyDescent="0.35">
      <c r="A26" s="18" t="s">
        <v>19</v>
      </c>
      <c r="B26" s="15">
        <v>2</v>
      </c>
      <c r="C26" s="18">
        <v>1.3</v>
      </c>
      <c r="D26" s="18">
        <f t="shared" ref="D26:D28" si="2">4*4</f>
        <v>16</v>
      </c>
      <c r="E26" s="23">
        <f t="shared" ref="E26:E28" si="3">B26*10^-2/(C26*D26)</f>
        <v>9.6153846153846148E-4</v>
      </c>
      <c r="G26" s="18" t="s">
        <v>19</v>
      </c>
      <c r="H26" s="15">
        <v>2</v>
      </c>
      <c r="I26" s="18">
        <v>1.3</v>
      </c>
      <c r="J26" s="18">
        <f t="shared" ref="J26:J28" si="4">5*4</f>
        <v>20</v>
      </c>
      <c r="K26" s="17">
        <f t="shared" ref="K26:K28" si="5">H26*10^-2/(I26*J26)</f>
        <v>7.6923076923076923E-4</v>
      </c>
    </row>
    <row r="27" spans="1:11" x14ac:dyDescent="0.35">
      <c r="A27" s="18" t="s">
        <v>24</v>
      </c>
      <c r="B27" s="15">
        <v>8</v>
      </c>
      <c r="C27" s="18">
        <v>0.7</v>
      </c>
      <c r="D27" s="18">
        <f t="shared" si="2"/>
        <v>16</v>
      </c>
      <c r="E27" s="23">
        <f t="shared" si="3"/>
        <v>7.1428571428571435E-3</v>
      </c>
      <c r="G27" s="18" t="s">
        <v>24</v>
      </c>
      <c r="H27" s="15">
        <v>8</v>
      </c>
      <c r="I27" s="18">
        <v>0.7</v>
      </c>
      <c r="J27" s="18">
        <f t="shared" si="4"/>
        <v>20</v>
      </c>
      <c r="K27" s="23">
        <f t="shared" si="5"/>
        <v>5.7142857142857143E-3</v>
      </c>
    </row>
    <row r="28" spans="1:11" x14ac:dyDescent="0.35">
      <c r="A28" s="18" t="s">
        <v>21</v>
      </c>
      <c r="B28" s="18">
        <v>12</v>
      </c>
      <c r="C28" s="18">
        <v>3.6999999999999998E-2</v>
      </c>
      <c r="D28" s="18">
        <f t="shared" si="2"/>
        <v>16</v>
      </c>
      <c r="E28" s="20">
        <f t="shared" si="3"/>
        <v>0.20270270270270271</v>
      </c>
      <c r="G28" s="18" t="s">
        <v>21</v>
      </c>
      <c r="H28" s="18">
        <v>12</v>
      </c>
      <c r="I28" s="18">
        <v>3.6999999999999998E-2</v>
      </c>
      <c r="J28" s="18">
        <f t="shared" si="4"/>
        <v>20</v>
      </c>
      <c r="K28" s="20">
        <f t="shared" si="5"/>
        <v>0.16216216216216217</v>
      </c>
    </row>
    <row r="29" spans="1:11" x14ac:dyDescent="0.35">
      <c r="A29" s="18" t="s">
        <v>25</v>
      </c>
      <c r="E29" s="20">
        <f>SUM(E25:E28)</f>
        <v>0.21794995544995546</v>
      </c>
      <c r="G29" s="18" t="s">
        <v>25</v>
      </c>
      <c r="K29" s="20">
        <f>SUM(K25:K28)</f>
        <v>0.17435996435996437</v>
      </c>
    </row>
    <row r="31" spans="1:11" ht="18.5" x14ac:dyDescent="0.45">
      <c r="A31" s="7" t="s">
        <v>46</v>
      </c>
      <c r="G31" s="7" t="s">
        <v>46</v>
      </c>
    </row>
    <row r="33" spans="1:18" ht="15.5" x14ac:dyDescent="0.35">
      <c r="A33" s="26" t="s">
        <v>20</v>
      </c>
      <c r="G33" s="26" t="s">
        <v>20</v>
      </c>
    </row>
    <row r="35" spans="1:18" x14ac:dyDescent="0.35">
      <c r="A35" s="3" t="s">
        <v>23</v>
      </c>
      <c r="B35" s="3" t="s">
        <v>27</v>
      </c>
      <c r="C35" s="3" t="s">
        <v>28</v>
      </c>
      <c r="D35" s="3" t="s">
        <v>31</v>
      </c>
      <c r="G35" s="3" t="s">
        <v>23</v>
      </c>
      <c r="H35" s="3" t="s">
        <v>27</v>
      </c>
      <c r="I35" s="3" t="s">
        <v>28</v>
      </c>
      <c r="J35" s="3" t="s">
        <v>31</v>
      </c>
    </row>
    <row r="36" spans="1:18" x14ac:dyDescent="0.35">
      <c r="A36" s="18" t="s">
        <v>22</v>
      </c>
      <c r="B36" s="15">
        <v>2</v>
      </c>
      <c r="C36" s="18">
        <v>52</v>
      </c>
      <c r="D36" s="17">
        <f>B36*10^-2/C36</f>
        <v>3.8461538461538462E-4</v>
      </c>
      <c r="G36" s="18" t="s">
        <v>22</v>
      </c>
      <c r="H36" s="15">
        <v>2</v>
      </c>
      <c r="I36" s="18">
        <v>52</v>
      </c>
      <c r="J36" s="17">
        <f>H36*10^-2/I36</f>
        <v>3.8461538461538462E-4</v>
      </c>
    </row>
    <row r="37" spans="1:18" x14ac:dyDescent="0.35">
      <c r="A37" s="18" t="s">
        <v>24</v>
      </c>
      <c r="B37" s="15">
        <v>2</v>
      </c>
      <c r="C37" s="18">
        <v>52</v>
      </c>
      <c r="D37" s="17">
        <f>B37*10^-2/C37</f>
        <v>3.8461538461538462E-4</v>
      </c>
      <c r="G37" s="18" t="s">
        <v>24</v>
      </c>
      <c r="H37" s="15">
        <v>2</v>
      </c>
      <c r="I37" s="18">
        <v>52</v>
      </c>
      <c r="J37" s="17">
        <f>H37*10^-2/I37</f>
        <v>3.8461538461538462E-4</v>
      </c>
    </row>
    <row r="38" spans="1:18" x14ac:dyDescent="0.35">
      <c r="A38" s="18" t="s">
        <v>21</v>
      </c>
      <c r="B38" s="15">
        <v>1</v>
      </c>
      <c r="C38" s="18">
        <v>2.9000000000000001E-2</v>
      </c>
      <c r="D38" s="20">
        <f>B38*10^-2/C38</f>
        <v>0.34482758620689652</v>
      </c>
      <c r="G38" s="18" t="s">
        <v>21</v>
      </c>
      <c r="H38" s="15">
        <v>1</v>
      </c>
      <c r="I38" s="18">
        <v>2.9000000000000001E-2</v>
      </c>
      <c r="J38" s="20">
        <f>H38*10^-2/I38</f>
        <v>0.34482758620689652</v>
      </c>
      <c r="M38" s="9"/>
      <c r="P38" s="5"/>
      <c r="R38" s="9"/>
    </row>
    <row r="39" spans="1:18" x14ac:dyDescent="0.35">
      <c r="A39" s="18" t="s">
        <v>25</v>
      </c>
      <c r="D39" s="20">
        <f>SUM(D36:D38)</f>
        <v>0.34559681697612726</v>
      </c>
      <c r="G39" s="18" t="s">
        <v>25</v>
      </c>
      <c r="J39" s="20">
        <f>SUM(J36:J38)</f>
        <v>0.34559681697612726</v>
      </c>
      <c r="L39" s="9"/>
      <c r="M39" s="9"/>
      <c r="N39" s="9"/>
      <c r="O39" s="9"/>
      <c r="P39" s="9"/>
      <c r="Q39" s="9"/>
      <c r="R39" s="9"/>
    </row>
    <row r="41" spans="1:18" ht="15.5" x14ac:dyDescent="0.35">
      <c r="A41" s="26" t="s">
        <v>29</v>
      </c>
      <c r="G41" s="26" t="s">
        <v>29</v>
      </c>
    </row>
    <row r="43" spans="1:18" x14ac:dyDescent="0.35">
      <c r="A43" s="3" t="s">
        <v>23</v>
      </c>
      <c r="B43" s="3" t="s">
        <v>27</v>
      </c>
      <c r="C43" s="14" t="s">
        <v>28</v>
      </c>
      <c r="D43" s="3" t="s">
        <v>45</v>
      </c>
      <c r="E43" s="3" t="s">
        <v>31</v>
      </c>
      <c r="G43" s="3" t="s">
        <v>23</v>
      </c>
      <c r="H43" s="3" t="s">
        <v>27</v>
      </c>
      <c r="I43" s="14" t="s">
        <v>28</v>
      </c>
      <c r="J43" s="3" t="s">
        <v>45</v>
      </c>
      <c r="K43" s="3" t="s">
        <v>31</v>
      </c>
    </row>
    <row r="44" spans="1:18" x14ac:dyDescent="0.35">
      <c r="A44" s="18" t="s">
        <v>22</v>
      </c>
      <c r="B44" s="15">
        <v>5</v>
      </c>
      <c r="C44" s="16">
        <v>52</v>
      </c>
      <c r="D44" s="18">
        <f>5*4 - 1</f>
        <v>19</v>
      </c>
      <c r="E44" s="22">
        <f>B44*10^-2/(C44*D44)</f>
        <v>5.0607287449392717E-5</v>
      </c>
      <c r="G44" s="18" t="s">
        <v>22</v>
      </c>
      <c r="H44" s="15">
        <v>5</v>
      </c>
      <c r="I44" s="16">
        <v>52</v>
      </c>
      <c r="J44" s="18">
        <f>5*4 - 1</f>
        <v>19</v>
      </c>
      <c r="K44" s="22">
        <f>H44*10^-2/(I44*J44)</f>
        <v>5.0607287449392717E-5</v>
      </c>
    </row>
    <row r="45" spans="1:18" x14ac:dyDescent="0.35">
      <c r="A45" s="18" t="s">
        <v>24</v>
      </c>
      <c r="B45" s="15">
        <v>5</v>
      </c>
      <c r="C45" s="18">
        <v>52</v>
      </c>
      <c r="D45" s="18">
        <f t="shared" ref="D45:D46" si="6">5*4 - 1</f>
        <v>19</v>
      </c>
      <c r="E45" s="22">
        <f>B45*10^-2/(C45*D45)</f>
        <v>5.0607287449392717E-5</v>
      </c>
      <c r="G45" s="18" t="s">
        <v>24</v>
      </c>
      <c r="H45" s="15">
        <v>5</v>
      </c>
      <c r="I45" s="18">
        <v>52</v>
      </c>
      <c r="J45" s="18">
        <f t="shared" ref="J45:J46" si="7">5*4 - 1</f>
        <v>19</v>
      </c>
      <c r="K45" s="22">
        <f>H45*10^-2/(I45*J45)</f>
        <v>5.0607287449392717E-5</v>
      </c>
    </row>
    <row r="46" spans="1:18" x14ac:dyDescent="0.35">
      <c r="A46" s="18" t="s">
        <v>21</v>
      </c>
      <c r="B46" s="18">
        <v>10</v>
      </c>
      <c r="C46" s="18">
        <v>3.5000000000000003E-2</v>
      </c>
      <c r="D46" s="18">
        <f t="shared" si="6"/>
        <v>19</v>
      </c>
      <c r="E46" s="20">
        <f>B46*10^-2/(C46*D46)</f>
        <v>0.15037593984962405</v>
      </c>
      <c r="G46" s="18" t="s">
        <v>21</v>
      </c>
      <c r="H46" s="18">
        <v>10</v>
      </c>
      <c r="I46" s="18">
        <v>3.5000000000000003E-2</v>
      </c>
      <c r="J46" s="18">
        <f t="shared" si="7"/>
        <v>19</v>
      </c>
      <c r="K46" s="20">
        <f>H46*10^-2/(I46*J46)</f>
        <v>0.15037593984962405</v>
      </c>
    </row>
    <row r="47" spans="1:18" x14ac:dyDescent="0.35">
      <c r="A47" s="18" t="s">
        <v>25</v>
      </c>
      <c r="E47" s="20">
        <f>SUM(E44:E46)</f>
        <v>0.15047715442452284</v>
      </c>
      <c r="G47" s="18" t="s">
        <v>25</v>
      </c>
      <c r="K47" s="20">
        <f>SUM(K44:K46)</f>
        <v>0.15047715442452284</v>
      </c>
    </row>
    <row r="49" spans="1:11" x14ac:dyDescent="0.35">
      <c r="A49" s="18" t="s">
        <v>47</v>
      </c>
      <c r="B49" s="20">
        <f>1/(1/E47+1/D39)</f>
        <v>0.10483199803833147</v>
      </c>
      <c r="G49" s="18" t="s">
        <v>47</v>
      </c>
      <c r="H49" s="20">
        <f>1/(1/K47+1/J39)</f>
        <v>0.10483199803833147</v>
      </c>
    </row>
    <row r="51" spans="1:11" ht="21" x14ac:dyDescent="0.5">
      <c r="A51" s="13" t="s">
        <v>35</v>
      </c>
      <c r="G51" s="13" t="s">
        <v>38</v>
      </c>
    </row>
    <row r="52" spans="1:11" x14ac:dyDescent="0.35">
      <c r="J52" s="28"/>
      <c r="K52" s="25"/>
    </row>
    <row r="53" spans="1:11" ht="18.5" x14ac:dyDescent="0.45">
      <c r="A53" s="7" t="s">
        <v>29</v>
      </c>
      <c r="G53" s="7" t="s">
        <v>55</v>
      </c>
      <c r="J53" s="28"/>
      <c r="K53" s="27"/>
    </row>
    <row r="55" spans="1:11" x14ac:dyDescent="0.35">
      <c r="A55" s="3" t="s">
        <v>23</v>
      </c>
      <c r="B55" s="3" t="s">
        <v>27</v>
      </c>
      <c r="C55" s="14" t="s">
        <v>28</v>
      </c>
      <c r="D55" s="3" t="s">
        <v>45</v>
      </c>
      <c r="E55" s="3" t="s">
        <v>31</v>
      </c>
      <c r="G55" s="5" t="s">
        <v>29</v>
      </c>
    </row>
    <row r="56" spans="1:11" x14ac:dyDescent="0.35">
      <c r="A56" s="18" t="s">
        <v>22</v>
      </c>
      <c r="B56" s="15">
        <v>5</v>
      </c>
      <c r="C56" s="16">
        <v>52</v>
      </c>
      <c r="D56" s="18">
        <f>5*4</f>
        <v>20</v>
      </c>
      <c r="E56" s="22">
        <f>B56*10^-2/(C56*D56)</f>
        <v>4.8076923076923077E-5</v>
      </c>
    </row>
    <row r="57" spans="1:11" x14ac:dyDescent="0.35">
      <c r="A57" s="18" t="s">
        <v>24</v>
      </c>
      <c r="B57" s="15">
        <v>5</v>
      </c>
      <c r="C57" s="18">
        <v>52</v>
      </c>
      <c r="D57" s="18">
        <f t="shared" ref="D57:D58" si="8">5*4</f>
        <v>20</v>
      </c>
      <c r="E57" s="22">
        <f>B57*10^-2/(C57*D57)</f>
        <v>4.8076923076923077E-5</v>
      </c>
      <c r="G57" s="3" t="s">
        <v>23</v>
      </c>
      <c r="H57" s="3" t="s">
        <v>27</v>
      </c>
      <c r="I57" s="3" t="s">
        <v>28</v>
      </c>
      <c r="J57" s="24" t="s">
        <v>45</v>
      </c>
      <c r="K57" s="34" t="s">
        <v>31</v>
      </c>
    </row>
    <row r="58" spans="1:11" x14ac:dyDescent="0.35">
      <c r="A58" s="18" t="s">
        <v>21</v>
      </c>
      <c r="B58" s="18">
        <v>10</v>
      </c>
      <c r="C58" s="18">
        <v>3.5000000000000003E-2</v>
      </c>
      <c r="D58" s="18">
        <f t="shared" si="8"/>
        <v>20</v>
      </c>
      <c r="E58" s="20">
        <f>B58*10^-2/(C58*D58)</f>
        <v>0.14285714285714285</v>
      </c>
      <c r="G58" s="18" t="s">
        <v>36</v>
      </c>
      <c r="H58" s="18">
        <v>20</v>
      </c>
      <c r="I58" s="18">
        <v>2.8</v>
      </c>
      <c r="J58" s="18">
        <f>8*2.5</f>
        <v>20</v>
      </c>
      <c r="K58" s="23">
        <f>H58*10^-2/(I58*J58)</f>
        <v>3.5714285714285718E-3</v>
      </c>
    </row>
    <row r="59" spans="1:11" x14ac:dyDescent="0.35">
      <c r="A59" s="18" t="s">
        <v>25</v>
      </c>
      <c r="E59" s="20">
        <f>SUM(E56:E58)</f>
        <v>0.14295329670329671</v>
      </c>
    </row>
    <row r="60" spans="1:11" ht="15.5" x14ac:dyDescent="0.35">
      <c r="G60" s="26" t="s">
        <v>56</v>
      </c>
    </row>
    <row r="61" spans="1:11" ht="18.5" x14ac:dyDescent="0.45">
      <c r="A61" s="7" t="s">
        <v>32</v>
      </c>
    </row>
    <row r="62" spans="1:11" x14ac:dyDescent="0.35">
      <c r="G62" s="3" t="s">
        <v>23</v>
      </c>
      <c r="H62" s="3" t="s">
        <v>27</v>
      </c>
      <c r="I62" s="3" t="s">
        <v>28</v>
      </c>
      <c r="J62" s="24" t="s">
        <v>45</v>
      </c>
      <c r="K62" s="3" t="s">
        <v>31</v>
      </c>
    </row>
    <row r="63" spans="1:11" x14ac:dyDescent="0.35">
      <c r="A63" s="3" t="s">
        <v>23</v>
      </c>
      <c r="B63" s="3" t="s">
        <v>27</v>
      </c>
      <c r="C63" s="3" t="s">
        <v>28</v>
      </c>
      <c r="D63" s="24" t="s">
        <v>45</v>
      </c>
      <c r="E63" s="3" t="s">
        <v>31</v>
      </c>
      <c r="G63" s="18" t="s">
        <v>33</v>
      </c>
      <c r="H63" s="15">
        <v>8</v>
      </c>
      <c r="I63" s="18">
        <v>0.7</v>
      </c>
      <c r="J63" s="18">
        <f>8*2.5</f>
        <v>20</v>
      </c>
      <c r="K63" s="23">
        <f>H63*10^-2/(I63*J63)</f>
        <v>5.7142857142857143E-3</v>
      </c>
    </row>
    <row r="64" spans="1:11" x14ac:dyDescent="0.35">
      <c r="A64" s="18" t="s">
        <v>33</v>
      </c>
      <c r="B64" s="15">
        <v>8</v>
      </c>
      <c r="C64" s="18">
        <v>0.7</v>
      </c>
      <c r="D64" s="18">
        <f>5*4</f>
        <v>20</v>
      </c>
      <c r="E64" s="23">
        <f>B64*10^-2/(C64*D64)</f>
        <v>5.7142857142857143E-3</v>
      </c>
      <c r="G64" s="18" t="s">
        <v>19</v>
      </c>
      <c r="H64" s="15">
        <v>2</v>
      </c>
      <c r="I64" s="18">
        <v>1.3</v>
      </c>
      <c r="J64" s="18">
        <f t="shared" ref="J64:J66" si="9">8*2.5</f>
        <v>20</v>
      </c>
      <c r="K64" s="17">
        <f t="shared" ref="K64:K66" si="10">H64*10^-2/(I64*J64)</f>
        <v>7.6923076923076923E-4</v>
      </c>
    </row>
    <row r="65" spans="1:11" x14ac:dyDescent="0.35">
      <c r="A65" s="18" t="s">
        <v>19</v>
      </c>
      <c r="B65" s="15">
        <v>2</v>
      </c>
      <c r="C65" s="18">
        <v>1.3</v>
      </c>
      <c r="D65" s="18">
        <f t="shared" ref="D65:D67" si="11">5*4</f>
        <v>20</v>
      </c>
      <c r="E65" s="17">
        <f t="shared" ref="E65:E67" si="12">B65*10^-2/(C65*D65)</f>
        <v>7.6923076923076923E-4</v>
      </c>
      <c r="G65" s="18" t="s">
        <v>24</v>
      </c>
      <c r="H65" s="15">
        <v>8</v>
      </c>
      <c r="I65" s="18">
        <v>0.7</v>
      </c>
      <c r="J65" s="18">
        <f t="shared" si="9"/>
        <v>20</v>
      </c>
      <c r="K65" s="23">
        <f t="shared" si="10"/>
        <v>5.7142857142857143E-3</v>
      </c>
    </row>
    <row r="66" spans="1:11" x14ac:dyDescent="0.35">
      <c r="A66" s="18" t="s">
        <v>24</v>
      </c>
      <c r="B66" s="15">
        <v>8</v>
      </c>
      <c r="C66" s="18">
        <v>0.7</v>
      </c>
      <c r="D66" s="18">
        <f t="shared" si="11"/>
        <v>20</v>
      </c>
      <c r="E66" s="23">
        <f t="shared" si="12"/>
        <v>5.7142857142857143E-3</v>
      </c>
      <c r="G66" s="18" t="s">
        <v>21</v>
      </c>
      <c r="H66" s="18">
        <v>12</v>
      </c>
      <c r="I66" s="18">
        <v>3.6999999999999998E-2</v>
      </c>
      <c r="J66" s="18">
        <f t="shared" si="9"/>
        <v>20</v>
      </c>
      <c r="K66" s="20">
        <f t="shared" si="10"/>
        <v>0.16216216216216217</v>
      </c>
    </row>
    <row r="67" spans="1:11" x14ac:dyDescent="0.35">
      <c r="A67" s="18" t="s">
        <v>21</v>
      </c>
      <c r="B67" s="18">
        <v>12</v>
      </c>
      <c r="C67" s="18">
        <v>3.6999999999999998E-2</v>
      </c>
      <c r="D67" s="18">
        <f t="shared" si="11"/>
        <v>20</v>
      </c>
      <c r="E67" s="20">
        <f t="shared" si="12"/>
        <v>0.16216216216216217</v>
      </c>
      <c r="G67" s="18" t="s">
        <v>25</v>
      </c>
      <c r="K67" s="20">
        <f>SUM(K63:K66)</f>
        <v>0.17435996435996437</v>
      </c>
    </row>
    <row r="68" spans="1:11" x14ac:dyDescent="0.35">
      <c r="A68" s="18" t="s">
        <v>25</v>
      </c>
      <c r="E68" s="20">
        <f>SUM(E64:E67)</f>
        <v>0.17435996435996437</v>
      </c>
    </row>
    <row r="69" spans="1:11" x14ac:dyDescent="0.35">
      <c r="G69" s="18" t="s">
        <v>47</v>
      </c>
      <c r="H69" s="20">
        <f>K67+K58</f>
        <v>0.17793139293139293</v>
      </c>
    </row>
    <row r="70" spans="1:11" ht="18.5" x14ac:dyDescent="0.45">
      <c r="A70" s="7" t="s">
        <v>48</v>
      </c>
    </row>
    <row r="71" spans="1:11" ht="18.5" x14ac:dyDescent="0.45">
      <c r="G71" s="7" t="s">
        <v>57</v>
      </c>
    </row>
    <row r="72" spans="1:11" ht="15.5" x14ac:dyDescent="0.35">
      <c r="A72" s="26" t="s">
        <v>37</v>
      </c>
    </row>
    <row r="73" spans="1:11" x14ac:dyDescent="0.35">
      <c r="G73" s="32" t="s">
        <v>29</v>
      </c>
    </row>
    <row r="74" spans="1:11" x14ac:dyDescent="0.35">
      <c r="A74" s="3" t="s">
        <v>23</v>
      </c>
      <c r="B74" s="3" t="s">
        <v>27</v>
      </c>
      <c r="C74" s="3" t="s">
        <v>28</v>
      </c>
      <c r="D74" s="24" t="s">
        <v>45</v>
      </c>
      <c r="E74" s="3" t="s">
        <v>30</v>
      </c>
    </row>
    <row r="75" spans="1:11" x14ac:dyDescent="0.35">
      <c r="A75" s="18" t="s">
        <v>36</v>
      </c>
      <c r="B75" s="18">
        <v>20</v>
      </c>
      <c r="C75" s="18">
        <v>2.8</v>
      </c>
      <c r="D75" s="18">
        <f>5*2.5</f>
        <v>12.5</v>
      </c>
      <c r="E75" s="23">
        <f>B75*10^-2/(C75*D75)</f>
        <v>5.7142857142857143E-3</v>
      </c>
      <c r="G75" s="3" t="s">
        <v>23</v>
      </c>
      <c r="H75" s="3" t="s">
        <v>27</v>
      </c>
      <c r="I75" s="3" t="s">
        <v>28</v>
      </c>
      <c r="J75" s="24" t="s">
        <v>45</v>
      </c>
      <c r="K75" s="34" t="s">
        <v>31</v>
      </c>
    </row>
    <row r="76" spans="1:11" x14ac:dyDescent="0.35">
      <c r="G76" s="18" t="s">
        <v>36</v>
      </c>
      <c r="H76" s="18">
        <v>20</v>
      </c>
      <c r="I76" s="18">
        <v>2.8</v>
      </c>
      <c r="J76" s="18">
        <f>6*2.5-1</f>
        <v>14</v>
      </c>
      <c r="K76" s="23">
        <f>H76*10^-2/(I76*J76)</f>
        <v>5.1020408163265311E-3</v>
      </c>
    </row>
    <row r="77" spans="1:11" ht="15.5" x14ac:dyDescent="0.35">
      <c r="A77" s="26" t="s">
        <v>49</v>
      </c>
    </row>
    <row r="78" spans="1:11" x14ac:dyDescent="0.35">
      <c r="G78" s="32" t="s">
        <v>56</v>
      </c>
    </row>
    <row r="79" spans="1:11" x14ac:dyDescent="0.35">
      <c r="A79" s="3" t="s">
        <v>23</v>
      </c>
      <c r="B79" s="3" t="s">
        <v>27</v>
      </c>
      <c r="C79" s="14" t="s">
        <v>28</v>
      </c>
      <c r="D79" s="3" t="s">
        <v>45</v>
      </c>
      <c r="E79" s="3" t="s">
        <v>31</v>
      </c>
    </row>
    <row r="80" spans="1:11" x14ac:dyDescent="0.35">
      <c r="A80" s="18" t="s">
        <v>22</v>
      </c>
      <c r="B80" s="15">
        <v>5</v>
      </c>
      <c r="C80" s="16">
        <v>52</v>
      </c>
      <c r="D80" s="18">
        <f>5*4</f>
        <v>20</v>
      </c>
      <c r="E80" s="22">
        <f>B80*10^-2/(C80*D80)</f>
        <v>4.8076923076923077E-5</v>
      </c>
      <c r="G80" s="3" t="s">
        <v>23</v>
      </c>
      <c r="H80" s="3" t="s">
        <v>27</v>
      </c>
      <c r="I80" s="3" t="s">
        <v>28</v>
      </c>
      <c r="J80" s="24" t="s">
        <v>45</v>
      </c>
      <c r="K80" s="3" t="s">
        <v>31</v>
      </c>
    </row>
    <row r="81" spans="1:11" x14ac:dyDescent="0.35">
      <c r="A81" s="18" t="s">
        <v>24</v>
      </c>
      <c r="B81" s="15">
        <v>5</v>
      </c>
      <c r="C81" s="18">
        <v>52</v>
      </c>
      <c r="D81" s="18">
        <f t="shared" ref="D81:D82" si="13">5*4</f>
        <v>20</v>
      </c>
      <c r="E81" s="22">
        <f>B81*10^-2/(C81*D81)</f>
        <v>4.8076923076923077E-5</v>
      </c>
      <c r="G81" s="18" t="s">
        <v>33</v>
      </c>
      <c r="H81" s="15">
        <v>8</v>
      </c>
      <c r="I81" s="18">
        <v>0.7</v>
      </c>
      <c r="J81" s="18">
        <f>6*2.5-1</f>
        <v>14</v>
      </c>
      <c r="K81" s="23">
        <f>H81*10^-2/(I81*J81)</f>
        <v>8.1632653061224497E-3</v>
      </c>
    </row>
    <row r="82" spans="1:11" x14ac:dyDescent="0.35">
      <c r="A82" s="18" t="s">
        <v>21</v>
      </c>
      <c r="B82" s="18">
        <v>10</v>
      </c>
      <c r="C82" s="18">
        <v>3.5000000000000003E-2</v>
      </c>
      <c r="D82" s="18">
        <f t="shared" si="13"/>
        <v>20</v>
      </c>
      <c r="E82" s="20">
        <f>B82*10^-2/(C82*D82)</f>
        <v>0.14285714285714285</v>
      </c>
      <c r="G82" s="18" t="s">
        <v>19</v>
      </c>
      <c r="H82" s="15">
        <v>2</v>
      </c>
      <c r="I82" s="18">
        <v>1.3</v>
      </c>
      <c r="J82" s="18">
        <f t="shared" ref="J82:J84" si="14">6*2.5-1</f>
        <v>14</v>
      </c>
      <c r="K82" s="23">
        <f>H82*10^-2/(I82*J82)</f>
        <v>1.0989010989010989E-3</v>
      </c>
    </row>
    <row r="83" spans="1:11" x14ac:dyDescent="0.35">
      <c r="A83" s="18" t="s">
        <v>25</v>
      </c>
      <c r="E83" s="20">
        <f>SUM(E80:E82)</f>
        <v>0.14295329670329671</v>
      </c>
      <c r="G83" s="18" t="s">
        <v>24</v>
      </c>
      <c r="H83" s="15">
        <v>8</v>
      </c>
      <c r="I83" s="18">
        <v>0.7</v>
      </c>
      <c r="J83" s="18">
        <f t="shared" si="14"/>
        <v>14</v>
      </c>
      <c r="K83" s="23">
        <f>H83*10^-2/(I83*J83)</f>
        <v>8.1632653061224497E-3</v>
      </c>
    </row>
    <row r="84" spans="1:11" x14ac:dyDescent="0.35">
      <c r="G84" s="18" t="s">
        <v>21</v>
      </c>
      <c r="H84" s="18">
        <v>12</v>
      </c>
      <c r="I84" s="18">
        <v>3.6999999999999998E-2</v>
      </c>
      <c r="J84" s="18">
        <f t="shared" si="14"/>
        <v>14</v>
      </c>
      <c r="K84" s="20">
        <f>H84*10^-2/(I84*J84)</f>
        <v>0.23166023166023164</v>
      </c>
    </row>
    <row r="85" spans="1:11" x14ac:dyDescent="0.35">
      <c r="A85" s="18" t="s">
        <v>47</v>
      </c>
      <c r="B85" s="20">
        <f>E75+E83</f>
        <v>0.14866758241758243</v>
      </c>
      <c r="G85" s="18" t="s">
        <v>25</v>
      </c>
      <c r="K85" s="20">
        <f>SUM(K81:K84)</f>
        <v>0.24908566337137764</v>
      </c>
    </row>
    <row r="87" spans="1:11" ht="18.5" x14ac:dyDescent="0.45">
      <c r="A87" s="7" t="s">
        <v>46</v>
      </c>
      <c r="G87" s="26" t="s">
        <v>20</v>
      </c>
    </row>
    <row r="89" spans="1:11" ht="15.5" x14ac:dyDescent="0.35">
      <c r="A89" s="26" t="s">
        <v>20</v>
      </c>
      <c r="G89" s="3" t="s">
        <v>23</v>
      </c>
      <c r="H89" s="3" t="s">
        <v>27</v>
      </c>
      <c r="I89" s="3" t="s">
        <v>28</v>
      </c>
      <c r="J89" s="3" t="s">
        <v>31</v>
      </c>
    </row>
    <row r="90" spans="1:11" x14ac:dyDescent="0.35">
      <c r="G90" s="18" t="s">
        <v>22</v>
      </c>
      <c r="H90" s="15">
        <v>2</v>
      </c>
      <c r="I90" s="18">
        <v>52</v>
      </c>
      <c r="J90" s="17">
        <f>H90*10^-2/I90</f>
        <v>3.8461538461538462E-4</v>
      </c>
    </row>
    <row r="91" spans="1:11" x14ac:dyDescent="0.35">
      <c r="A91" s="3" t="s">
        <v>23</v>
      </c>
      <c r="B91" s="3" t="s">
        <v>27</v>
      </c>
      <c r="C91" s="3" t="s">
        <v>28</v>
      </c>
      <c r="D91" s="3" t="s">
        <v>31</v>
      </c>
      <c r="G91" s="18" t="s">
        <v>24</v>
      </c>
      <c r="H91" s="15">
        <v>2</v>
      </c>
      <c r="I91" s="18">
        <v>52</v>
      </c>
      <c r="J91" s="17">
        <f t="shared" ref="J91:J92" si="15">H91*10^-2/I91</f>
        <v>3.8461538461538462E-4</v>
      </c>
    </row>
    <row r="92" spans="1:11" x14ac:dyDescent="0.35">
      <c r="A92" s="18" t="s">
        <v>22</v>
      </c>
      <c r="B92" s="15">
        <v>2</v>
      </c>
      <c r="C92" s="18">
        <v>52</v>
      </c>
      <c r="D92" s="17">
        <f>B92*10^-2/C92</f>
        <v>3.8461538461538462E-4</v>
      </c>
      <c r="G92" s="18" t="s">
        <v>21</v>
      </c>
      <c r="H92" s="15">
        <v>1</v>
      </c>
      <c r="I92" s="18">
        <v>2.9000000000000001E-2</v>
      </c>
      <c r="J92" s="20">
        <f t="shared" si="15"/>
        <v>0.34482758620689652</v>
      </c>
    </row>
    <row r="93" spans="1:11" x14ac:dyDescent="0.35">
      <c r="A93" s="18" t="s">
        <v>24</v>
      </c>
      <c r="B93" s="15">
        <v>2</v>
      </c>
      <c r="C93" s="18">
        <v>52</v>
      </c>
      <c r="D93" s="17">
        <f>B93*10^-2/C93</f>
        <v>3.8461538461538462E-4</v>
      </c>
      <c r="G93" s="18" t="s">
        <v>25</v>
      </c>
      <c r="J93" s="20">
        <f>SUM(J90:J92)</f>
        <v>0.34559681697612726</v>
      </c>
    </row>
    <row r="94" spans="1:11" x14ac:dyDescent="0.35">
      <c r="A94" s="18" t="s">
        <v>21</v>
      </c>
      <c r="B94" s="15">
        <v>1</v>
      </c>
      <c r="C94" s="18">
        <v>2.9000000000000001E-2</v>
      </c>
      <c r="D94" s="20">
        <f>B94*10^-2/C94</f>
        <v>0.34482758620689652</v>
      </c>
    </row>
    <row r="95" spans="1:11" x14ac:dyDescent="0.35">
      <c r="A95" s="18" t="s">
        <v>25</v>
      </c>
      <c r="D95" s="20">
        <f>SUM(D92:D94)</f>
        <v>0.34559681697612726</v>
      </c>
      <c r="G95" s="18" t="s">
        <v>47</v>
      </c>
      <c r="H95" s="20">
        <f>1/(1/(K76+K85) + 1/J93)</f>
        <v>0.14646336872995872</v>
      </c>
    </row>
    <row r="97" spans="1:11" ht="18.5" x14ac:dyDescent="0.45">
      <c r="A97" s="26" t="s">
        <v>29</v>
      </c>
      <c r="G97" s="7" t="s">
        <v>59</v>
      </c>
    </row>
    <row r="99" spans="1:11" ht="15.5" x14ac:dyDescent="0.35">
      <c r="A99" s="3" t="s">
        <v>23</v>
      </c>
      <c r="B99" s="3" t="s">
        <v>27</v>
      </c>
      <c r="C99" s="14" t="s">
        <v>28</v>
      </c>
      <c r="D99" s="3" t="s">
        <v>45</v>
      </c>
      <c r="E99" s="3" t="s">
        <v>31</v>
      </c>
      <c r="G99" s="26" t="s">
        <v>58</v>
      </c>
    </row>
    <row r="100" spans="1:11" x14ac:dyDescent="0.35">
      <c r="A100" s="18" t="s">
        <v>22</v>
      </c>
      <c r="B100" s="15">
        <v>5</v>
      </c>
      <c r="C100" s="16">
        <v>52</v>
      </c>
      <c r="D100" s="18">
        <f>5*4 - 1</f>
        <v>19</v>
      </c>
      <c r="E100" s="22">
        <f>B100*10^-2/(C100*D100)</f>
        <v>5.0607287449392717E-5</v>
      </c>
    </row>
    <row r="101" spans="1:11" x14ac:dyDescent="0.35">
      <c r="A101" s="18" t="s">
        <v>24</v>
      </c>
      <c r="B101" s="15">
        <v>5</v>
      </c>
      <c r="C101" s="18">
        <v>52</v>
      </c>
      <c r="D101" s="18">
        <f t="shared" ref="D101:D102" si="16">5*4 - 1</f>
        <v>19</v>
      </c>
      <c r="E101" s="22">
        <f>B101*10^-2/(C101*D101)</f>
        <v>5.0607287449392717E-5</v>
      </c>
      <c r="G101" s="3" t="s">
        <v>23</v>
      </c>
      <c r="H101" s="3" t="s">
        <v>27</v>
      </c>
      <c r="I101" s="3" t="s">
        <v>28</v>
      </c>
      <c r="J101" s="24" t="s">
        <v>45</v>
      </c>
      <c r="K101" s="34" t="s">
        <v>31</v>
      </c>
    </row>
    <row r="102" spans="1:11" x14ac:dyDescent="0.35">
      <c r="A102" s="18" t="s">
        <v>21</v>
      </c>
      <c r="B102" s="18">
        <v>10</v>
      </c>
      <c r="C102" s="18">
        <v>3.5000000000000003E-2</v>
      </c>
      <c r="D102" s="18">
        <f t="shared" si="16"/>
        <v>19</v>
      </c>
      <c r="E102" s="20">
        <f>B102*10^-2/(C102*D102)</f>
        <v>0.15037593984962405</v>
      </c>
      <c r="G102" s="18" t="s">
        <v>36</v>
      </c>
      <c r="H102" s="18">
        <v>20</v>
      </c>
      <c r="I102" s="18">
        <v>2.8</v>
      </c>
      <c r="J102" s="18">
        <f>6*2.5</f>
        <v>15</v>
      </c>
      <c r="K102" s="23">
        <f>H102*10^-2/(I102*J102)</f>
        <v>4.7619047619047623E-3</v>
      </c>
    </row>
    <row r="103" spans="1:11" x14ac:dyDescent="0.35">
      <c r="A103" s="18" t="s">
        <v>25</v>
      </c>
      <c r="E103" s="20">
        <f>SUM(E100:E102)</f>
        <v>0.15047715442452284</v>
      </c>
    </row>
    <row r="104" spans="1:11" ht="15.5" x14ac:dyDescent="0.35">
      <c r="G104" s="26" t="s">
        <v>60</v>
      </c>
    </row>
    <row r="105" spans="1:11" x14ac:dyDescent="0.35">
      <c r="A105" s="18" t="s">
        <v>47</v>
      </c>
      <c r="B105" s="20">
        <f>1/(1/E103+1/D95)</f>
        <v>0.10483199803833147</v>
      </c>
    </row>
    <row r="106" spans="1:11" x14ac:dyDescent="0.35">
      <c r="G106" s="3" t="s">
        <v>23</v>
      </c>
      <c r="H106" s="3" t="s">
        <v>27</v>
      </c>
      <c r="I106" s="14" t="s">
        <v>28</v>
      </c>
      <c r="J106" s="3" t="s">
        <v>45</v>
      </c>
      <c r="K106" s="3" t="s">
        <v>31</v>
      </c>
    </row>
    <row r="107" spans="1:11" ht="21" x14ac:dyDescent="0.5">
      <c r="A107" s="13" t="s">
        <v>40</v>
      </c>
      <c r="G107" s="18" t="s">
        <v>22</v>
      </c>
      <c r="H107" s="15">
        <v>5</v>
      </c>
      <c r="I107" s="16">
        <v>52</v>
      </c>
      <c r="J107" s="18">
        <f>6*4</f>
        <v>24</v>
      </c>
      <c r="K107" s="22">
        <f>H107*10^-2/(I107*J107)</f>
        <v>4.0064102564102564E-5</v>
      </c>
    </row>
    <row r="108" spans="1:11" x14ac:dyDescent="0.35">
      <c r="G108" s="18" t="s">
        <v>24</v>
      </c>
      <c r="H108" s="15">
        <v>5</v>
      </c>
      <c r="I108" s="18">
        <v>52</v>
      </c>
      <c r="J108" s="18">
        <f t="shared" ref="J108:J109" si="17">6*4</f>
        <v>24</v>
      </c>
      <c r="K108" s="22">
        <f>H108*10^-2/(I108*J108)</f>
        <v>4.0064102564102564E-5</v>
      </c>
    </row>
    <row r="109" spans="1:11" ht="18.5" x14ac:dyDescent="0.45">
      <c r="A109" s="7" t="s">
        <v>32</v>
      </c>
      <c r="E109" s="28"/>
      <c r="G109" s="18" t="s">
        <v>21</v>
      </c>
      <c r="H109" s="18">
        <v>10</v>
      </c>
      <c r="I109" s="18">
        <v>3.5000000000000003E-2</v>
      </c>
      <c r="J109" s="18">
        <f t="shared" si="17"/>
        <v>24</v>
      </c>
      <c r="K109" s="20">
        <f>H109*10^-2/(I109*J109)</f>
        <v>0.11904761904761904</v>
      </c>
    </row>
    <row r="110" spans="1:11" x14ac:dyDescent="0.35">
      <c r="E110" s="28"/>
      <c r="G110" s="18" t="s">
        <v>25</v>
      </c>
      <c r="K110" s="20">
        <f>SUM(K107:K109)</f>
        <v>0.11912774725274725</v>
      </c>
    </row>
    <row r="111" spans="1:11" x14ac:dyDescent="0.35">
      <c r="A111" s="3" t="s">
        <v>23</v>
      </c>
      <c r="B111" s="3" t="s">
        <v>27</v>
      </c>
      <c r="C111" s="3" t="s">
        <v>28</v>
      </c>
      <c r="D111" s="24" t="s">
        <v>45</v>
      </c>
      <c r="E111" s="3" t="s">
        <v>31</v>
      </c>
    </row>
    <row r="112" spans="1:11" x14ac:dyDescent="0.35">
      <c r="A112" s="18" t="s">
        <v>33</v>
      </c>
      <c r="B112" s="15">
        <v>8</v>
      </c>
      <c r="C112" s="18">
        <v>0.7</v>
      </c>
      <c r="D112" s="18">
        <f>17*4</f>
        <v>68</v>
      </c>
      <c r="E112" s="23">
        <f>B112*10^-2/(C112*D112)</f>
        <v>1.6806722689075633E-3</v>
      </c>
      <c r="G112" s="18" t="s">
        <v>47</v>
      </c>
      <c r="H112" s="20">
        <f>K102+K110</f>
        <v>0.123889652014652</v>
      </c>
    </row>
    <row r="113" spans="1:11" x14ac:dyDescent="0.35">
      <c r="A113" s="18" t="s">
        <v>19</v>
      </c>
      <c r="B113" s="15">
        <v>2</v>
      </c>
      <c r="C113" s="18">
        <v>1.3</v>
      </c>
      <c r="D113" s="18">
        <f t="shared" ref="D113:D115" si="18">17*4</f>
        <v>68</v>
      </c>
      <c r="E113" s="17">
        <f t="shared" ref="E113:E115" si="19">B113*10^-2/(C113*D113)</f>
        <v>2.262443438914027E-4</v>
      </c>
    </row>
    <row r="114" spans="1:11" ht="18.5" x14ac:dyDescent="0.45">
      <c r="A114" s="18" t="s">
        <v>24</v>
      </c>
      <c r="B114" s="15">
        <v>8</v>
      </c>
      <c r="C114" s="18">
        <v>0.7</v>
      </c>
      <c r="D114" s="18">
        <f t="shared" si="18"/>
        <v>68</v>
      </c>
      <c r="E114" s="23">
        <f t="shared" si="19"/>
        <v>1.6806722689075633E-3</v>
      </c>
      <c r="G114" s="7" t="s">
        <v>62</v>
      </c>
    </row>
    <row r="115" spans="1:11" x14ac:dyDescent="0.35">
      <c r="A115" s="18" t="s">
        <v>21</v>
      </c>
      <c r="B115" s="18">
        <v>12</v>
      </c>
      <c r="C115" s="18">
        <v>3.6999999999999998E-2</v>
      </c>
      <c r="D115" s="18">
        <f t="shared" si="18"/>
        <v>68</v>
      </c>
      <c r="E115" s="20">
        <f t="shared" si="19"/>
        <v>4.7694753577106515E-2</v>
      </c>
    </row>
    <row r="116" spans="1:11" ht="15.5" x14ac:dyDescent="0.35">
      <c r="A116" s="18" t="s">
        <v>25</v>
      </c>
      <c r="E116" s="20">
        <f>SUM(E112:E115)</f>
        <v>5.1282342458813045E-2</v>
      </c>
      <c r="G116" s="26" t="s">
        <v>61</v>
      </c>
    </row>
    <row r="117" spans="1:11" x14ac:dyDescent="0.35">
      <c r="A117" s="28"/>
      <c r="B117" s="29"/>
      <c r="C117" s="30"/>
      <c r="D117" s="28"/>
      <c r="E117" s="28"/>
    </row>
    <row r="118" spans="1:11" ht="18.5" x14ac:dyDescent="0.45">
      <c r="A118" s="33" t="s">
        <v>50</v>
      </c>
      <c r="B118" s="29"/>
      <c r="C118" s="28"/>
      <c r="D118" s="28"/>
      <c r="E118" s="28"/>
      <c r="G118" s="3" t="s">
        <v>23</v>
      </c>
      <c r="H118" s="3" t="s">
        <v>27</v>
      </c>
      <c r="I118" s="3" t="s">
        <v>28</v>
      </c>
      <c r="J118" s="24" t="s">
        <v>45</v>
      </c>
      <c r="K118" s="34" t="s">
        <v>31</v>
      </c>
    </row>
    <row r="119" spans="1:11" x14ac:dyDescent="0.35">
      <c r="A119" s="28"/>
      <c r="B119" s="28"/>
      <c r="C119" s="28"/>
      <c r="D119" s="28"/>
      <c r="E119" s="28"/>
      <c r="G119" s="18" t="s">
        <v>36</v>
      </c>
      <c r="H119" s="18">
        <v>20</v>
      </c>
      <c r="I119" s="18">
        <v>2.8</v>
      </c>
      <c r="J119" s="18">
        <f>8*2.5-1</f>
        <v>19</v>
      </c>
      <c r="K119" s="23">
        <f>H119*10^-2/(I119*J119)</f>
        <v>3.7593984962406022E-3</v>
      </c>
    </row>
    <row r="120" spans="1:11" ht="15.5" x14ac:dyDescent="0.35">
      <c r="A120" s="26" t="s">
        <v>37</v>
      </c>
      <c r="E120" s="28"/>
    </row>
    <row r="121" spans="1:11" x14ac:dyDescent="0.35">
      <c r="G121" s="35" t="s">
        <v>56</v>
      </c>
    </row>
    <row r="122" spans="1:11" x14ac:dyDescent="0.35">
      <c r="A122" s="3" t="s">
        <v>23</v>
      </c>
      <c r="B122" s="3" t="s">
        <v>27</v>
      </c>
      <c r="C122" s="3" t="s">
        <v>28</v>
      </c>
      <c r="D122" s="24" t="s">
        <v>45</v>
      </c>
      <c r="E122" s="3" t="s">
        <v>30</v>
      </c>
    </row>
    <row r="123" spans="1:11" x14ac:dyDescent="0.35">
      <c r="A123" s="18" t="s">
        <v>36</v>
      </c>
      <c r="B123" s="18">
        <v>20</v>
      </c>
      <c r="C123" s="18">
        <v>2.8</v>
      </c>
      <c r="D123" s="18">
        <f>1*2.5</f>
        <v>2.5</v>
      </c>
      <c r="E123" s="19">
        <f>B123*10^-2/(C123*D123)</f>
        <v>2.8571428571428574E-2</v>
      </c>
      <c r="G123" s="3" t="s">
        <v>23</v>
      </c>
      <c r="H123" s="3" t="s">
        <v>27</v>
      </c>
      <c r="I123" s="3" t="s">
        <v>28</v>
      </c>
      <c r="J123" s="24" t="s">
        <v>45</v>
      </c>
      <c r="K123" s="3" t="s">
        <v>31</v>
      </c>
    </row>
    <row r="124" spans="1:11" x14ac:dyDescent="0.35">
      <c r="G124" s="18" t="s">
        <v>33</v>
      </c>
      <c r="H124" s="15">
        <v>8</v>
      </c>
      <c r="I124" s="18">
        <v>0.7</v>
      </c>
      <c r="J124" s="18">
        <f>8*2.5-1</f>
        <v>19</v>
      </c>
      <c r="K124" s="23">
        <f>H124*10^-2/(I124*J124)</f>
        <v>6.0150375939849628E-3</v>
      </c>
    </row>
    <row r="125" spans="1:11" x14ac:dyDescent="0.35">
      <c r="A125" s="5" t="s">
        <v>51</v>
      </c>
      <c r="G125" s="18" t="s">
        <v>19</v>
      </c>
      <c r="H125" s="15">
        <v>2</v>
      </c>
      <c r="I125" s="18">
        <v>1.3</v>
      </c>
      <c r="J125" s="18">
        <f t="shared" ref="J125:J127" si="20">8*2.5-1</f>
        <v>19</v>
      </c>
      <c r="K125" s="17">
        <f>H125*10^-2/(I125*J125)</f>
        <v>8.0971659919028347E-4</v>
      </c>
    </row>
    <row r="126" spans="1:11" x14ac:dyDescent="0.35">
      <c r="G126" s="18" t="s">
        <v>24</v>
      </c>
      <c r="H126" s="15">
        <v>8</v>
      </c>
      <c r="I126" s="18">
        <v>0.7</v>
      </c>
      <c r="J126" s="18">
        <f t="shared" si="20"/>
        <v>19</v>
      </c>
      <c r="K126" s="23">
        <f>H126*10^-2/(I126*J126)</f>
        <v>6.0150375939849628E-3</v>
      </c>
    </row>
    <row r="127" spans="1:11" x14ac:dyDescent="0.35">
      <c r="A127" s="3" t="s">
        <v>23</v>
      </c>
      <c r="B127" s="3" t="s">
        <v>27</v>
      </c>
      <c r="C127" s="14" t="s">
        <v>28</v>
      </c>
      <c r="D127" s="3" t="s">
        <v>45</v>
      </c>
      <c r="E127" s="3" t="s">
        <v>31</v>
      </c>
      <c r="G127" s="18" t="s">
        <v>21</v>
      </c>
      <c r="H127" s="18">
        <v>12</v>
      </c>
      <c r="I127" s="18">
        <v>3.6999999999999998E-2</v>
      </c>
      <c r="J127" s="18">
        <f t="shared" si="20"/>
        <v>19</v>
      </c>
      <c r="K127" s="20">
        <f>H127*10^-2/(I127*J127)</f>
        <v>0.17069701280227598</v>
      </c>
    </row>
    <row r="128" spans="1:11" x14ac:dyDescent="0.35">
      <c r="A128" s="18" t="s">
        <v>22</v>
      </c>
      <c r="B128" s="15">
        <v>5</v>
      </c>
      <c r="C128" s="16">
        <v>52</v>
      </c>
      <c r="D128" s="18">
        <f>1*4</f>
        <v>4</v>
      </c>
      <c r="E128" s="22">
        <f>B128*10^-2/(C128*D128)</f>
        <v>2.403846153846154E-4</v>
      </c>
      <c r="G128" s="18" t="s">
        <v>25</v>
      </c>
      <c r="K128" s="20">
        <f>SUM(K124:K127)</f>
        <v>0.18353680458943619</v>
      </c>
    </row>
    <row r="129" spans="1:11" x14ac:dyDescent="0.35">
      <c r="A129" s="18" t="s">
        <v>24</v>
      </c>
      <c r="B129" s="15">
        <v>5</v>
      </c>
      <c r="C129" s="18">
        <v>52</v>
      </c>
      <c r="D129" s="18">
        <f t="shared" ref="D129:D130" si="21">1*4</f>
        <v>4</v>
      </c>
      <c r="E129" s="22">
        <f>B129*10^-2/(C129*D129)</f>
        <v>2.403846153846154E-4</v>
      </c>
    </row>
    <row r="130" spans="1:11" ht="15.5" x14ac:dyDescent="0.35">
      <c r="A130" s="18" t="s">
        <v>21</v>
      </c>
      <c r="B130" s="18">
        <v>10</v>
      </c>
      <c r="C130" s="18">
        <v>3.5000000000000003E-2</v>
      </c>
      <c r="D130" s="18">
        <f t="shared" si="21"/>
        <v>4</v>
      </c>
      <c r="E130" s="20">
        <f>B130*10^-2/(C130*D130)</f>
        <v>0.7142857142857143</v>
      </c>
      <c r="G130" s="26" t="s">
        <v>39</v>
      </c>
    </row>
    <row r="131" spans="1:11" x14ac:dyDescent="0.35">
      <c r="A131" s="18" t="s">
        <v>25</v>
      </c>
      <c r="E131" s="20">
        <f>SUM(E128:E130)</f>
        <v>0.71476648351648353</v>
      </c>
    </row>
    <row r="132" spans="1:11" x14ac:dyDescent="0.35">
      <c r="G132" s="3" t="s">
        <v>23</v>
      </c>
      <c r="H132" s="3" t="s">
        <v>27</v>
      </c>
      <c r="I132" s="3" t="s">
        <v>28</v>
      </c>
      <c r="J132" s="3" t="s">
        <v>31</v>
      </c>
    </row>
    <row r="133" spans="1:11" x14ac:dyDescent="0.35">
      <c r="A133" s="18" t="s">
        <v>47</v>
      </c>
      <c r="B133" s="20">
        <f>E123+E131</f>
        <v>0.74333791208791211</v>
      </c>
      <c r="G133" s="18" t="s">
        <v>22</v>
      </c>
      <c r="H133" s="18">
        <v>5.0999999999999996</v>
      </c>
      <c r="I133" s="15">
        <f>1/0.94</f>
        <v>1.0638297872340425</v>
      </c>
      <c r="J133" s="19">
        <f>H133*10^-2/I133</f>
        <v>4.7939999999999997E-2</v>
      </c>
    </row>
    <row r="134" spans="1:11" x14ac:dyDescent="0.35">
      <c r="G134" s="18" t="s">
        <v>24</v>
      </c>
      <c r="H134" s="18">
        <v>5.0999999999999996</v>
      </c>
      <c r="I134" s="15">
        <f>1/0.74</f>
        <v>1.3513513513513513</v>
      </c>
      <c r="J134" s="19">
        <f t="shared" ref="J134:J135" si="22">H134*10^-2/I134</f>
        <v>3.7739999999999996E-2</v>
      </c>
    </row>
    <row r="135" spans="1:11" ht="18.5" x14ac:dyDescent="0.45">
      <c r="A135" s="7" t="s">
        <v>52</v>
      </c>
      <c r="G135" s="18" t="s">
        <v>21</v>
      </c>
      <c r="H135" s="18">
        <v>8.5</v>
      </c>
      <c r="I135" s="20">
        <f>1/1.08</f>
        <v>0.92592592592592582</v>
      </c>
      <c r="J135" s="19">
        <f t="shared" si="22"/>
        <v>9.180000000000002E-2</v>
      </c>
    </row>
    <row r="136" spans="1:11" x14ac:dyDescent="0.35">
      <c r="G136" s="18" t="s">
        <v>25</v>
      </c>
      <c r="J136" s="19">
        <f>SUM(J133:J135)</f>
        <v>0.17748000000000003</v>
      </c>
    </row>
    <row r="137" spans="1:11" ht="15.5" x14ac:dyDescent="0.35">
      <c r="A137" s="26" t="s">
        <v>20</v>
      </c>
    </row>
    <row r="138" spans="1:11" x14ac:dyDescent="0.35">
      <c r="G138" s="36" t="s">
        <v>47</v>
      </c>
      <c r="H138" s="19">
        <f>1/(1/(K119+K128) + 1/J136)</f>
        <v>9.1128011757494951E-2</v>
      </c>
    </row>
    <row r="139" spans="1:11" x14ac:dyDescent="0.35">
      <c r="A139" s="3" t="s">
        <v>23</v>
      </c>
      <c r="B139" s="3" t="s">
        <v>27</v>
      </c>
      <c r="C139" s="3" t="s">
        <v>28</v>
      </c>
      <c r="D139" s="3" t="s">
        <v>31</v>
      </c>
    </row>
    <row r="140" spans="1:11" ht="21" x14ac:dyDescent="0.5">
      <c r="A140" s="18" t="s">
        <v>22</v>
      </c>
      <c r="B140" s="15">
        <v>2</v>
      </c>
      <c r="C140" s="18">
        <v>52</v>
      </c>
      <c r="D140" s="17">
        <f>B140*10^-2/C140</f>
        <v>3.8461538461538462E-4</v>
      </c>
      <c r="G140" s="13" t="s">
        <v>41</v>
      </c>
    </row>
    <row r="141" spans="1:11" x14ac:dyDescent="0.35">
      <c r="A141" s="18" t="s">
        <v>24</v>
      </c>
      <c r="B141" s="15">
        <v>2</v>
      </c>
      <c r="C141" s="18">
        <v>52</v>
      </c>
      <c r="D141" s="17">
        <f>B141*10^-2/C141</f>
        <v>3.8461538461538462E-4</v>
      </c>
    </row>
    <row r="142" spans="1:11" x14ac:dyDescent="0.35">
      <c r="A142" s="18" t="s">
        <v>21</v>
      </c>
      <c r="B142" s="15">
        <v>1</v>
      </c>
      <c r="C142" s="18">
        <v>2.9000000000000001E-2</v>
      </c>
      <c r="D142" s="20">
        <f>B142*10^-2/C142</f>
        <v>0.34482758620689652</v>
      </c>
      <c r="G142" s="3" t="s">
        <v>23</v>
      </c>
      <c r="H142" s="3" t="s">
        <v>27</v>
      </c>
      <c r="I142" s="3" t="s">
        <v>28</v>
      </c>
      <c r="J142" s="24" t="s">
        <v>45</v>
      </c>
      <c r="K142" s="3" t="s">
        <v>31</v>
      </c>
    </row>
    <row r="143" spans="1:11" x14ac:dyDescent="0.35">
      <c r="A143" s="18" t="s">
        <v>25</v>
      </c>
      <c r="D143" s="20">
        <f>SUM(D140:D142)</f>
        <v>0.34559681697612726</v>
      </c>
      <c r="G143" s="18" t="s">
        <v>24</v>
      </c>
      <c r="H143" s="18">
        <v>10</v>
      </c>
      <c r="I143" s="18">
        <v>0.85</v>
      </c>
      <c r="J143" s="18">
        <v>150</v>
      </c>
      <c r="K143" s="17">
        <f>H143*10^-2/(I143*J143)</f>
        <v>7.8431372549019615E-4</v>
      </c>
    </row>
    <row r="144" spans="1:11" x14ac:dyDescent="0.35">
      <c r="G144" s="18" t="s">
        <v>21</v>
      </c>
      <c r="H144" s="18">
        <v>6</v>
      </c>
      <c r="I144" s="18">
        <v>3.6999999999999998E-2</v>
      </c>
      <c r="J144" s="18">
        <v>150</v>
      </c>
      <c r="K144" s="19">
        <f>H144*10^-2/(I144*J144)</f>
        <v>1.0810810810810811E-2</v>
      </c>
    </row>
    <row r="145" spans="1:11" x14ac:dyDescent="0.35">
      <c r="A145" s="5" t="s">
        <v>53</v>
      </c>
      <c r="G145" s="18" t="s">
        <v>25</v>
      </c>
      <c r="K145" s="19">
        <f>SUM(K143:K144)</f>
        <v>1.1595124536301007E-2</v>
      </c>
    </row>
    <row r="147" spans="1:11" x14ac:dyDescent="0.35">
      <c r="A147" s="3" t="s">
        <v>23</v>
      </c>
      <c r="B147" s="3" t="s">
        <v>27</v>
      </c>
      <c r="C147" s="3" t="s">
        <v>28</v>
      </c>
      <c r="D147" s="24" t="s">
        <v>45</v>
      </c>
      <c r="E147" s="3" t="s">
        <v>31</v>
      </c>
    </row>
    <row r="148" spans="1:11" x14ac:dyDescent="0.35">
      <c r="A148" s="18" t="s">
        <v>22</v>
      </c>
      <c r="B148" s="15">
        <v>2</v>
      </c>
      <c r="C148" s="18">
        <v>52</v>
      </c>
      <c r="D148" s="18">
        <v>4</v>
      </c>
      <c r="E148" s="17">
        <f>B148*10^-2/(C148*D148)</f>
        <v>9.6153846153846154E-5</v>
      </c>
      <c r="G148" s="25"/>
      <c r="H148" s="29"/>
    </row>
    <row r="149" spans="1:11" ht="18.5" x14ac:dyDescent="0.45">
      <c r="A149" s="18" t="s">
        <v>24</v>
      </c>
      <c r="B149" s="15">
        <v>2</v>
      </c>
      <c r="C149" s="18">
        <v>52</v>
      </c>
      <c r="D149" s="18">
        <v>4</v>
      </c>
      <c r="E149" s="17">
        <f t="shared" ref="E149:E150" si="23">B149*10^-2/(C149*D149)</f>
        <v>9.6153846153846154E-5</v>
      </c>
      <c r="G149" s="31"/>
      <c r="H149" s="28"/>
      <c r="I149" s="28"/>
      <c r="J149" s="28"/>
    </row>
    <row r="150" spans="1:11" x14ac:dyDescent="0.35">
      <c r="A150" s="18" t="s">
        <v>21</v>
      </c>
      <c r="B150" s="15">
        <v>1</v>
      </c>
      <c r="C150" s="18">
        <v>2.9000000000000001E-2</v>
      </c>
      <c r="D150" s="18">
        <v>4</v>
      </c>
      <c r="E150" s="20">
        <f t="shared" si="23"/>
        <v>8.620689655172413E-2</v>
      </c>
      <c r="G150" s="25"/>
      <c r="H150" s="25"/>
      <c r="I150" s="25"/>
      <c r="J150" s="32"/>
    </row>
    <row r="151" spans="1:11" x14ac:dyDescent="0.35">
      <c r="A151" s="18" t="s">
        <v>25</v>
      </c>
      <c r="E151" s="20">
        <f>SUM(E148:E150)</f>
        <v>8.6399204244031816E-2</v>
      </c>
      <c r="G151" s="28"/>
      <c r="H151" s="29"/>
      <c r="I151" s="28"/>
      <c r="J151" s="28"/>
    </row>
    <row r="152" spans="1:11" x14ac:dyDescent="0.35">
      <c r="G152" s="28"/>
      <c r="H152" s="29"/>
      <c r="I152" s="28"/>
      <c r="J152" s="28"/>
    </row>
    <row r="153" spans="1:11" x14ac:dyDescent="0.35">
      <c r="A153" s="5" t="s">
        <v>32</v>
      </c>
      <c r="G153" s="28"/>
      <c r="H153" s="29"/>
      <c r="I153" s="28"/>
      <c r="J153" s="28"/>
    </row>
    <row r="154" spans="1:11" x14ac:dyDescent="0.35">
      <c r="G154" s="28"/>
      <c r="H154" s="28"/>
      <c r="I154" s="28"/>
      <c r="J154" s="28"/>
    </row>
    <row r="155" spans="1:11" x14ac:dyDescent="0.35">
      <c r="A155" s="3" t="s">
        <v>23</v>
      </c>
      <c r="B155" s="3" t="s">
        <v>27</v>
      </c>
      <c r="C155" s="3" t="s">
        <v>28</v>
      </c>
      <c r="D155" s="24" t="s">
        <v>45</v>
      </c>
      <c r="E155" s="3" t="s">
        <v>31</v>
      </c>
      <c r="G155" s="28"/>
      <c r="H155" s="28"/>
      <c r="I155" s="28"/>
      <c r="J155" s="28"/>
    </row>
    <row r="156" spans="1:11" x14ac:dyDescent="0.35">
      <c r="A156" s="18" t="s">
        <v>33</v>
      </c>
      <c r="B156" s="15">
        <v>8</v>
      </c>
      <c r="C156" s="18">
        <v>0.7</v>
      </c>
      <c r="D156" s="18">
        <f>6*4-5</f>
        <v>19</v>
      </c>
      <c r="E156" s="23">
        <f>B156*10^-2/(C156*D156)</f>
        <v>6.0150375939849628E-3</v>
      </c>
      <c r="G156" s="28"/>
      <c r="H156" s="28"/>
      <c r="I156" s="28"/>
      <c r="J156" s="28"/>
    </row>
    <row r="157" spans="1:11" x14ac:dyDescent="0.35">
      <c r="A157" s="18" t="s">
        <v>19</v>
      </c>
      <c r="B157" s="15">
        <v>2</v>
      </c>
      <c r="C157" s="18">
        <v>1.3</v>
      </c>
      <c r="D157" s="18">
        <f t="shared" ref="D157:D159" si="24">6*4-5</f>
        <v>19</v>
      </c>
      <c r="E157" s="17">
        <f t="shared" ref="E157:E159" si="25">B157*10^-2/(C157*D157)</f>
        <v>8.0971659919028347E-4</v>
      </c>
      <c r="G157" s="25"/>
      <c r="H157" s="27"/>
      <c r="I157" s="28"/>
      <c r="J157" s="28"/>
    </row>
    <row r="158" spans="1:11" x14ac:dyDescent="0.35">
      <c r="A158" s="18" t="s">
        <v>24</v>
      </c>
      <c r="B158" s="15">
        <v>8</v>
      </c>
      <c r="C158" s="18">
        <v>0.7</v>
      </c>
      <c r="D158" s="18">
        <f t="shared" si="24"/>
        <v>19</v>
      </c>
      <c r="E158" s="23">
        <f t="shared" si="25"/>
        <v>6.0150375939849628E-3</v>
      </c>
      <c r="G158" s="25"/>
      <c r="H158" s="28"/>
      <c r="I158" s="28"/>
      <c r="J158" s="28"/>
    </row>
    <row r="159" spans="1:11" x14ac:dyDescent="0.35">
      <c r="A159" s="18" t="s">
        <v>21</v>
      </c>
      <c r="B159" s="18">
        <v>12</v>
      </c>
      <c r="C159" s="18">
        <v>3.6999999999999998E-2</v>
      </c>
      <c r="D159" s="18">
        <f t="shared" si="24"/>
        <v>19</v>
      </c>
      <c r="E159" s="20">
        <f t="shared" si="25"/>
        <v>0.17069701280227598</v>
      </c>
    </row>
    <row r="160" spans="1:11" x14ac:dyDescent="0.35">
      <c r="A160" s="18" t="s">
        <v>25</v>
      </c>
      <c r="E160" s="20">
        <f>SUM(E156:E159)</f>
        <v>0.18353680458943619</v>
      </c>
    </row>
    <row r="162" spans="1:5" x14ac:dyDescent="0.35">
      <c r="A162" s="18" t="s">
        <v>47</v>
      </c>
      <c r="B162" s="19">
        <f>1/(1/D143+1/E151+1/E160)</f>
        <v>5.0210320191295968E-2</v>
      </c>
    </row>
    <row r="164" spans="1:5" ht="18.5" x14ac:dyDescent="0.45">
      <c r="A164" s="7" t="s">
        <v>54</v>
      </c>
    </row>
    <row r="166" spans="1:5" ht="15.5" x14ac:dyDescent="0.35">
      <c r="A166" s="26" t="s">
        <v>39</v>
      </c>
    </row>
    <row r="168" spans="1:5" x14ac:dyDescent="0.35">
      <c r="A168" s="3" t="s">
        <v>23</v>
      </c>
      <c r="B168" s="3" t="s">
        <v>27</v>
      </c>
      <c r="C168" s="3" t="s">
        <v>28</v>
      </c>
      <c r="D168" s="3" t="s">
        <v>31</v>
      </c>
    </row>
    <row r="169" spans="1:5" x14ac:dyDescent="0.35">
      <c r="A169" s="18" t="s">
        <v>22</v>
      </c>
      <c r="B169" s="18">
        <v>5.0999999999999996</v>
      </c>
      <c r="C169" s="15">
        <f>1/0.94</f>
        <v>1.0638297872340425</v>
      </c>
      <c r="D169" s="19">
        <f>B169*10^-2/C169</f>
        <v>4.7939999999999997E-2</v>
      </c>
    </row>
    <row r="170" spans="1:5" x14ac:dyDescent="0.35">
      <c r="A170" s="18" t="s">
        <v>24</v>
      </c>
      <c r="B170" s="18">
        <v>5.0999999999999996</v>
      </c>
      <c r="C170" s="15">
        <f>1/0.74</f>
        <v>1.3513513513513513</v>
      </c>
      <c r="D170" s="19">
        <f>B170*10^-2/C170</f>
        <v>3.7739999999999996E-2</v>
      </c>
    </row>
    <row r="171" spans="1:5" x14ac:dyDescent="0.35">
      <c r="A171" s="18" t="s">
        <v>21</v>
      </c>
      <c r="B171" s="18">
        <v>8.5</v>
      </c>
      <c r="C171" s="20">
        <f>1/1.08</f>
        <v>0.92592592592592582</v>
      </c>
      <c r="D171" s="19">
        <f>B171*10^-2/C171</f>
        <v>9.180000000000002E-2</v>
      </c>
    </row>
    <row r="172" spans="1:5" x14ac:dyDescent="0.35">
      <c r="A172" s="18" t="s">
        <v>25</v>
      </c>
      <c r="D172" s="20">
        <f>SUM(D169:D171)</f>
        <v>0.17748000000000003</v>
      </c>
    </row>
    <row r="174" spans="1:5" x14ac:dyDescent="0.35">
      <c r="A174" s="5" t="s">
        <v>32</v>
      </c>
    </row>
    <row r="176" spans="1:5" x14ac:dyDescent="0.35">
      <c r="A176" s="3" t="s">
        <v>23</v>
      </c>
      <c r="B176" s="3" t="s">
        <v>27</v>
      </c>
      <c r="C176" s="3" t="s">
        <v>28</v>
      </c>
      <c r="D176" s="24" t="s">
        <v>45</v>
      </c>
      <c r="E176" s="3" t="s">
        <v>31</v>
      </c>
    </row>
    <row r="177" spans="1:5" x14ac:dyDescent="0.35">
      <c r="A177" s="18" t="s">
        <v>33</v>
      </c>
      <c r="B177" s="15">
        <v>8</v>
      </c>
      <c r="C177" s="18">
        <v>0.7</v>
      </c>
      <c r="D177" s="18">
        <f>3*4-1</f>
        <v>11</v>
      </c>
      <c r="E177" s="23">
        <f>B177*10^-2/(C177*D177)</f>
        <v>1.0389610389610391E-2</v>
      </c>
    </row>
    <row r="178" spans="1:5" x14ac:dyDescent="0.35">
      <c r="A178" s="18" t="s">
        <v>19</v>
      </c>
      <c r="B178" s="15">
        <v>2</v>
      </c>
      <c r="C178" s="18">
        <v>1.3</v>
      </c>
      <c r="D178" s="18">
        <f t="shared" ref="D178:D180" si="26">3*4-1</f>
        <v>11</v>
      </c>
      <c r="E178" s="17">
        <f t="shared" ref="E178:E180" si="27">B178*10^-2/(C178*D178)</f>
        <v>1.3986013986013986E-3</v>
      </c>
    </row>
    <row r="179" spans="1:5" x14ac:dyDescent="0.35">
      <c r="A179" s="18" t="s">
        <v>24</v>
      </c>
      <c r="B179" s="15">
        <v>8</v>
      </c>
      <c r="C179" s="18">
        <v>0.7</v>
      </c>
      <c r="D179" s="18">
        <f t="shared" si="26"/>
        <v>11</v>
      </c>
      <c r="E179" s="23">
        <f t="shared" si="27"/>
        <v>1.0389610389610391E-2</v>
      </c>
    </row>
    <row r="180" spans="1:5" x14ac:dyDescent="0.35">
      <c r="A180" s="18" t="s">
        <v>21</v>
      </c>
      <c r="B180" s="18">
        <v>12</v>
      </c>
      <c r="C180" s="18">
        <v>3.6999999999999998E-2</v>
      </c>
      <c r="D180" s="18">
        <f t="shared" si="26"/>
        <v>11</v>
      </c>
      <c r="E180" s="20">
        <f t="shared" si="27"/>
        <v>0.29484029484029484</v>
      </c>
    </row>
    <row r="181" spans="1:5" x14ac:dyDescent="0.35">
      <c r="A181" s="18" t="s">
        <v>25</v>
      </c>
      <c r="E181" s="20">
        <f>SUM(E177:E180)</f>
        <v>0.317018117018117</v>
      </c>
    </row>
    <row r="183" spans="1:5" x14ac:dyDescent="0.35">
      <c r="A183" s="18" t="s">
        <v>47</v>
      </c>
      <c r="B183" s="20">
        <f>1/(1/D172 + 1/E181)</f>
        <v>0.11378076775631896</v>
      </c>
    </row>
    <row r="185" spans="1:5" ht="21" x14ac:dyDescent="0.5">
      <c r="A185" s="13" t="s">
        <v>42</v>
      </c>
    </row>
    <row r="187" spans="1:5" x14ac:dyDescent="0.35">
      <c r="A187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9B670-763D-4818-A8E8-9E43873469B8}">
  <dimension ref="A1:B23"/>
  <sheetViews>
    <sheetView topLeftCell="A4" workbookViewId="0">
      <selection activeCell="E17" sqref="E17"/>
    </sheetView>
  </sheetViews>
  <sheetFormatPr defaultRowHeight="14.5" x14ac:dyDescent="0.35"/>
  <cols>
    <col min="1" max="1" width="11.453125" bestFit="1" customWidth="1"/>
    <col min="2" max="2" width="9.453125" bestFit="1" customWidth="1"/>
  </cols>
  <sheetData>
    <row r="1" spans="1:2" ht="33.5" x14ac:dyDescent="0.75">
      <c r="A1" s="4" t="s">
        <v>4</v>
      </c>
    </row>
    <row r="3" spans="1:2" ht="18.5" x14ac:dyDescent="0.45">
      <c r="B3" s="6" t="s">
        <v>8</v>
      </c>
    </row>
    <row r="4" spans="1:2" ht="18.5" x14ac:dyDescent="0.45">
      <c r="B4" s="6" t="s">
        <v>9</v>
      </c>
    </row>
    <row r="5" spans="1:2" ht="18.5" x14ac:dyDescent="0.45">
      <c r="B5" s="6" t="s">
        <v>10</v>
      </c>
    </row>
    <row r="6" spans="1:2" ht="18.5" x14ac:dyDescent="0.45">
      <c r="B6" s="6" t="s">
        <v>15</v>
      </c>
    </row>
    <row r="8" spans="1:2" x14ac:dyDescent="0.35">
      <c r="A8" t="s">
        <v>11</v>
      </c>
      <c r="B8" t="s">
        <v>5</v>
      </c>
    </row>
    <row r="9" spans="1:2" x14ac:dyDescent="0.35">
      <c r="A9" t="s">
        <v>13</v>
      </c>
      <c r="B9">
        <f>-5-20</f>
        <v>-25</v>
      </c>
    </row>
    <row r="10" spans="1:2" x14ac:dyDescent="0.35">
      <c r="A10" t="s">
        <v>2</v>
      </c>
    </row>
    <row r="11" spans="1:2" x14ac:dyDescent="0.35">
      <c r="A11" t="s">
        <v>12</v>
      </c>
      <c r="B11" t="e">
        <f>B9/B10</f>
        <v>#DIV/0!</v>
      </c>
    </row>
    <row r="14" spans="1:2" x14ac:dyDescent="0.35">
      <c r="A14" t="s">
        <v>11</v>
      </c>
      <c r="B14" t="s">
        <v>6</v>
      </c>
    </row>
    <row r="15" spans="1:2" x14ac:dyDescent="0.35">
      <c r="A15" t="s">
        <v>13</v>
      </c>
      <c r="B15">
        <f>-20</f>
        <v>-20</v>
      </c>
    </row>
    <row r="16" spans="1:2" x14ac:dyDescent="0.35">
      <c r="A16" t="s">
        <v>2</v>
      </c>
    </row>
    <row r="17" spans="1:2" x14ac:dyDescent="0.35">
      <c r="A17" t="s">
        <v>12</v>
      </c>
      <c r="B17" t="e">
        <f>B15/B16</f>
        <v>#DIV/0!</v>
      </c>
    </row>
    <row r="20" spans="1:2" x14ac:dyDescent="0.35">
      <c r="A20" t="s">
        <v>11</v>
      </c>
      <c r="B20" t="s">
        <v>7</v>
      </c>
    </row>
    <row r="21" spans="1:2" x14ac:dyDescent="0.35">
      <c r="A21" t="s">
        <v>13</v>
      </c>
      <c r="B21">
        <f>-20</f>
        <v>-20</v>
      </c>
    </row>
    <row r="22" spans="1:2" x14ac:dyDescent="0.35">
      <c r="A22" t="s">
        <v>2</v>
      </c>
    </row>
    <row r="23" spans="1:2" x14ac:dyDescent="0.35">
      <c r="A23" t="s">
        <v>12</v>
      </c>
      <c r="B23" t="e">
        <f>B21/B22</f>
        <v>#DIV/0!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EF41-0BD6-472F-9580-F0F53B22DE77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63ee49-d5ca-4566-8d9a-132778b8595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64391778E2B4FBABC02A2DE5CC80E" ma:contentTypeVersion="11" ma:contentTypeDescription="Create a new document." ma:contentTypeScope="" ma:versionID="04865533dbb862d3b25c3b3ca6290fe0">
  <xsd:schema xmlns:xsd="http://www.w3.org/2001/XMLSchema" xmlns:xs="http://www.w3.org/2001/XMLSchema" xmlns:p="http://schemas.microsoft.com/office/2006/metadata/properties" xmlns:ns3="b163ee49-d5ca-4566-8d9a-132778b8595f" xmlns:ns4="bd9de7ca-1bc7-4476-8342-8c6da5362d49" targetNamespace="http://schemas.microsoft.com/office/2006/metadata/properties" ma:root="true" ma:fieldsID="490ca89f2305e1ecc4820b3a68d54040" ns3:_="" ns4:_="">
    <xsd:import namespace="b163ee49-d5ca-4566-8d9a-132778b8595f"/>
    <xsd:import namespace="bd9de7ca-1bc7-4476-8342-8c6da5362d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3ee49-d5ca-4566-8d9a-132778b85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9de7ca-1bc7-4476-8342-8c6da5362d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DD6E65-7421-4266-9E15-E1F276178D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26220D-0357-4010-9916-51541B5B4C91}">
  <ds:schemaRefs>
    <ds:schemaRef ds:uri="http://schemas.microsoft.com/office/2006/documentManagement/types"/>
    <ds:schemaRef ds:uri="http://www.w3.org/XML/1998/namespace"/>
    <ds:schemaRef ds:uri="http://purl.org/dc/terms/"/>
    <ds:schemaRef ds:uri="bd9de7ca-1bc7-4476-8342-8c6da5362d49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b163ee49-d5ca-4566-8d9a-132778b8595f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DC45E01-DFD4-4D3A-AB7A-5A93208C19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63ee49-d5ca-4566-8d9a-132778b8595f"/>
    <ds:schemaRef ds:uri="bd9de7ca-1bc7-4476-8342-8c6da5362d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USFA05</vt:lpstr>
      <vt:lpstr>USFA06</vt:lpstr>
      <vt:lpstr>USFA07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Pontes Cardoso</dc:creator>
  <cp:lastModifiedBy>Rodrigo Pontes Cardoso</cp:lastModifiedBy>
  <dcterms:created xsi:type="dcterms:W3CDTF">2023-12-05T15:31:31Z</dcterms:created>
  <dcterms:modified xsi:type="dcterms:W3CDTF">2023-12-20T14:55:04Z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0x01010076764391778E2B4FBABC02A2DE5CC80E</vt:lpwstr>
  </property>
</Properties>
</file>