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220636_isep_ipp_pt/Documents/sem3pi2023_24_g104/docs/Sprint 3/BDDAD/USBD29/"/>
    </mc:Choice>
  </mc:AlternateContent>
  <xr:revisionPtr revIDLastSave="436" documentId="8_{D01CB13B-76A2-FA40-8B10-045D3C7C9AEB}" xr6:coauthVersionLast="47" xr6:coauthVersionMax="47" xr10:uidLastSave="{84C01179-126E-45AB-BF9B-D1C5C5BA0CF8}"/>
  <bookViews>
    <workbookView xWindow="11424" yWindow="0" windowWidth="11712" windowHeight="12336" activeTab="1" xr2:uid="{B1B92F24-890A-2E43-ADB2-7737A146C8F2}"/>
  </bookViews>
  <sheets>
    <sheet name="Sheet1" sheetId="1" r:id="rId1"/>
    <sheet name="operacoesRega" sheetId="2" r:id="rId2"/>
    <sheet name="Folh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2" l="1"/>
  <c r="I43" i="2"/>
  <c r="I44" i="2"/>
  <c r="I45" i="2"/>
  <c r="I46" i="2"/>
  <c r="I47" i="2"/>
  <c r="I48" i="2"/>
  <c r="I49" i="2"/>
  <c r="I50" i="2"/>
  <c r="I51" i="2"/>
  <c r="I52" i="2"/>
  <c r="I53" i="2"/>
  <c r="I41" i="2"/>
  <c r="H42" i="2"/>
  <c r="H43" i="2"/>
  <c r="H44" i="2"/>
  <c r="H45" i="2"/>
  <c r="H46" i="2"/>
  <c r="H47" i="2"/>
  <c r="H48" i="2"/>
  <c r="H49" i="2"/>
  <c r="H50" i="2"/>
  <c r="H51" i="2"/>
  <c r="H52" i="2"/>
  <c r="H53" i="2"/>
  <c r="H41" i="2"/>
  <c r="G42" i="2"/>
  <c r="G43" i="2"/>
  <c r="G44" i="2"/>
  <c r="G45" i="2"/>
  <c r="G46" i="2"/>
  <c r="G47" i="2"/>
  <c r="G48" i="2"/>
  <c r="G49" i="2"/>
  <c r="G50" i="2"/>
  <c r="G51" i="2"/>
  <c r="G52" i="2"/>
  <c r="G53" i="2"/>
  <c r="G4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2" i="2"/>
  <c r="R135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2" i="2"/>
  <c r="R141" i="1"/>
  <c r="R1" i="1"/>
  <c r="T147" i="1"/>
  <c r="T311" i="1" l="1"/>
  <c r="T306" i="1"/>
  <c r="T301" i="1"/>
  <c r="T296" i="1"/>
  <c r="T291" i="1"/>
  <c r="T281" i="1"/>
  <c r="T276" i="1"/>
  <c r="T271" i="1"/>
  <c r="T266" i="1"/>
  <c r="T261" i="1"/>
  <c r="T298" i="1"/>
  <c r="T299" i="1"/>
  <c r="T300" i="1"/>
  <c r="T303" i="1"/>
  <c r="T304" i="1"/>
  <c r="T305" i="1"/>
  <c r="T308" i="1"/>
  <c r="T309" i="1"/>
  <c r="T310" i="1"/>
  <c r="T313" i="1"/>
  <c r="T314" i="1"/>
  <c r="T315" i="1"/>
  <c r="T316" i="1"/>
  <c r="T263" i="1"/>
  <c r="T264" i="1"/>
  <c r="T265" i="1"/>
  <c r="T268" i="1"/>
  <c r="T269" i="1"/>
  <c r="T270" i="1"/>
  <c r="T273" i="1"/>
  <c r="T274" i="1"/>
  <c r="T275" i="1"/>
  <c r="T278" i="1"/>
  <c r="T279" i="1"/>
  <c r="T280" i="1"/>
  <c r="T283" i="1"/>
  <c r="T284" i="1"/>
  <c r="T285" i="1"/>
  <c r="T286" i="1"/>
  <c r="T288" i="1"/>
  <c r="T289" i="1"/>
  <c r="T290" i="1"/>
  <c r="T293" i="1"/>
  <c r="T294" i="1"/>
  <c r="T295" i="1"/>
  <c r="T260" i="1"/>
  <c r="T259" i="1"/>
  <c r="T258" i="1"/>
  <c r="T216" i="1"/>
  <c r="T256" i="1"/>
  <c r="T251" i="1"/>
  <c r="T246" i="1"/>
  <c r="T241" i="1"/>
  <c r="T236" i="1"/>
  <c r="T231" i="1"/>
  <c r="T226" i="1"/>
  <c r="T221" i="1"/>
  <c r="T211" i="1"/>
  <c r="T206" i="1"/>
  <c r="T201" i="1"/>
  <c r="T203" i="1"/>
  <c r="T204" i="1"/>
  <c r="T205" i="1"/>
  <c r="T208" i="1"/>
  <c r="T209" i="1"/>
  <c r="T210" i="1"/>
  <c r="T213" i="1"/>
  <c r="T214" i="1"/>
  <c r="T215" i="1"/>
  <c r="T218" i="1"/>
  <c r="T219" i="1"/>
  <c r="T220" i="1"/>
  <c r="T223" i="1"/>
  <c r="T224" i="1"/>
  <c r="T225" i="1"/>
  <c r="T228" i="1"/>
  <c r="T229" i="1"/>
  <c r="T230" i="1"/>
  <c r="T233" i="1"/>
  <c r="T234" i="1"/>
  <c r="T235" i="1"/>
  <c r="T238" i="1"/>
  <c r="T239" i="1"/>
  <c r="T240" i="1"/>
  <c r="T243" i="1"/>
  <c r="T244" i="1"/>
  <c r="T245" i="1"/>
  <c r="T248" i="1"/>
  <c r="T249" i="1"/>
  <c r="T250" i="1"/>
  <c r="T253" i="1"/>
  <c r="T254" i="1"/>
  <c r="T255" i="1"/>
  <c r="T199" i="1"/>
  <c r="T198" i="1"/>
  <c r="T200" i="1"/>
  <c r="A197" i="1" a="1"/>
  <c r="A197" i="1" s="1"/>
  <c r="A227" i="1" a="1"/>
  <c r="A227" i="1" s="1"/>
  <c r="T187" i="1"/>
  <c r="T188" i="1"/>
  <c r="T189" i="1"/>
  <c r="T192" i="1"/>
  <c r="T193" i="1"/>
  <c r="T194" i="1"/>
  <c r="T184" i="1"/>
  <c r="T183" i="1"/>
  <c r="T182" i="1"/>
  <c r="T180" i="1"/>
  <c r="T165" i="1"/>
  <c r="T175" i="1"/>
  <c r="T170" i="1"/>
  <c r="T162" i="1"/>
  <c r="T163" i="1"/>
  <c r="T164" i="1"/>
  <c r="T167" i="1"/>
  <c r="T168" i="1"/>
  <c r="T169" i="1"/>
  <c r="T172" i="1"/>
  <c r="T173" i="1"/>
  <c r="T174" i="1"/>
  <c r="T177" i="1"/>
  <c r="T178" i="1"/>
  <c r="T179" i="1"/>
  <c r="T152" i="1"/>
  <c r="T157" i="1"/>
  <c r="T160" i="1"/>
  <c r="T145" i="1"/>
  <c r="T150" i="1"/>
  <c r="T137" i="1"/>
  <c r="T138" i="1"/>
  <c r="T139" i="1"/>
  <c r="T140" i="1"/>
  <c r="T142" i="1"/>
  <c r="T143" i="1"/>
  <c r="T144" i="1"/>
  <c r="T148" i="1"/>
  <c r="T149" i="1"/>
  <c r="T153" i="1"/>
  <c r="T154" i="1"/>
  <c r="T155" i="1"/>
  <c r="T158" i="1"/>
  <c r="T159" i="1"/>
  <c r="P70" i="1"/>
  <c r="P86" i="1"/>
  <c r="P133" i="1"/>
  <c r="P129" i="1"/>
  <c r="P125" i="1"/>
  <c r="P121" i="1"/>
  <c r="P117" i="1"/>
  <c r="P113" i="1"/>
  <c r="P109" i="1"/>
  <c r="P105" i="1"/>
  <c r="P101" i="1"/>
  <c r="P134" i="1"/>
  <c r="P135" i="1"/>
  <c r="P131" i="1"/>
  <c r="P130" i="1"/>
  <c r="P127" i="1"/>
  <c r="P126" i="1"/>
  <c r="P123" i="1"/>
  <c r="P122" i="1"/>
  <c r="P119" i="1"/>
  <c r="P118" i="1"/>
  <c r="P115" i="1"/>
  <c r="P114" i="1"/>
  <c r="P111" i="1"/>
  <c r="P107" i="1"/>
  <c r="P106" i="1"/>
  <c r="P103" i="1"/>
  <c r="P102" i="1"/>
  <c r="P110" i="1"/>
  <c r="P78" i="1"/>
  <c r="P98" i="1"/>
  <c r="P94" i="1"/>
  <c r="P90" i="1"/>
  <c r="P82" i="1"/>
  <c r="P77" i="1"/>
  <c r="P81" i="1"/>
  <c r="P85" i="1"/>
  <c r="P89" i="1"/>
  <c r="P93" i="1"/>
  <c r="P97" i="1"/>
  <c r="A88" i="1" a="1"/>
  <c r="A88" i="1" s="1"/>
  <c r="A92" i="1" a="1"/>
  <c r="A92" i="1" s="1"/>
  <c r="A96" i="1" a="1"/>
  <c r="A96" i="1" s="1"/>
  <c r="P74" i="1"/>
  <c r="P71" i="1"/>
  <c r="P67" i="1"/>
  <c r="P66" i="1"/>
  <c r="P63" i="1"/>
  <c r="P62" i="1"/>
  <c r="P54" i="1"/>
  <c r="P55" i="1"/>
  <c r="P58" i="1"/>
  <c r="P59" i="1"/>
  <c r="P61" i="1"/>
  <c r="P65" i="1"/>
  <c r="P69" i="1"/>
  <c r="P73" i="1"/>
  <c r="P51" i="1"/>
  <c r="P47" i="1"/>
  <c r="P57" i="1"/>
  <c r="P53" i="1"/>
  <c r="P50" i="1"/>
  <c r="P49" i="1"/>
  <c r="P46" i="1"/>
  <c r="P45" i="1"/>
  <c r="P42" i="1"/>
  <c r="P43" i="1"/>
  <c r="P41" i="1"/>
  <c r="P39" i="1"/>
  <c r="P38" i="1"/>
  <c r="P35" i="1"/>
  <c r="P37" i="1"/>
  <c r="P34" i="1"/>
  <c r="P28" i="1"/>
  <c r="P31" i="1"/>
  <c r="P30" i="1"/>
  <c r="P27" i="1"/>
  <c r="P25" i="1"/>
  <c r="P24" i="1"/>
  <c r="P22" i="1"/>
  <c r="P18" i="1"/>
  <c r="P21" i="1"/>
  <c r="P19" i="1"/>
  <c r="P17" i="1"/>
  <c r="P14" i="1"/>
  <c r="P15" i="1"/>
  <c r="P11" i="1"/>
  <c r="P8" i="1"/>
  <c r="P7" i="1"/>
  <c r="P4" i="1"/>
  <c r="P3" i="1"/>
  <c r="P13" i="1"/>
  <c r="P10" i="1"/>
  <c r="P6" i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<sst xmlns="http://schemas.openxmlformats.org/spreadsheetml/2006/main" count="1272" uniqueCount="237">
  <si>
    <t>tipoOperacao</t>
  </si>
  <si>
    <t xml:space="preserve"> data</t>
  </si>
  <si>
    <t xml:space="preserve"> quantidade</t>
  </si>
  <si>
    <t xml:space="preserve"> parcela</t>
  </si>
  <si>
    <t xml:space="preserve"> 'YYYY-MM-DD')</t>
  </si>
  <si>
    <t xml:space="preserve"> 'Campo novo'</t>
  </si>
  <si>
    <t>3);</t>
  </si>
  <si>
    <t>222);</t>
  </si>
  <si>
    <t>223);</t>
  </si>
  <si>
    <t>data</t>
  </si>
  <si>
    <t>quantidade</t>
  </si>
  <si>
    <t>parcela</t>
  </si>
  <si>
    <t>'YYYY-MM-DD')</t>
  </si>
  <si>
    <t>'Campo novo'</t>
  </si>
  <si>
    <t>4);</t>
  </si>
  <si>
    <t>224);</t>
  </si>
  <si>
    <t>225);</t>
  </si>
  <si>
    <t>226);</t>
  </si>
  <si>
    <t>insert into operacao</t>
  </si>
  <si>
    <t>unidade) values</t>
  </si>
  <si>
    <t>select id from tipoOperacao where tipoOperacao = 'Colheita')</t>
  </si>
  <si>
    <t xml:space="preserve"> TO_DATE</t>
  </si>
  <si>
    <t>'2023-09-15'</t>
  </si>
  <si>
    <t xml:space="preserve">insert into culturaOperacao values </t>
  </si>
  <si>
    <t>select id from cultura where planta = 'Danvers Half Long' and dataFinal IS NULL)</t>
  </si>
  <si>
    <t>'2023-09-25'</t>
  </si>
  <si>
    <t>select id from cultura where planta = 'manteiga' and dataFinal IS NULL)</t>
  </si>
  <si>
    <t xml:space="preserve">insert into operacao </t>
  </si>
  <si>
    <t>select id from tipoOperacao where tipoOperacao = 'Monda')</t>
  </si>
  <si>
    <t>TO_DATE</t>
  </si>
  <si>
    <t>'2023-05-08'</t>
  </si>
  <si>
    <t>select id from cultura where planta = 'Sugarsnax Hybrid' and dataFinal IS NULL)</t>
  </si>
  <si>
    <t xml:space="preserve">unidade) values </t>
  </si>
  <si>
    <t>'2023-06-14'</t>
  </si>
  <si>
    <t>'2023-06-28'</t>
  </si>
  <si>
    <t>'2023-05-20'</t>
  </si>
  <si>
    <t>227);</t>
  </si>
  <si>
    <t>'2023-06-20'</t>
  </si>
  <si>
    <t>228);</t>
  </si>
  <si>
    <t>INSERT INTO operacao</t>
  </si>
  <si>
    <t xml:space="preserve">unidade)VALUES </t>
  </si>
  <si>
    <t>SELECT id FROM tipoOperacao WHERE tipoOperacao = 'Sementeira')</t>
  </si>
  <si>
    <t>'2023-04-05'</t>
  </si>
  <si>
    <t>230);</t>
  </si>
  <si>
    <t>'2023-04-06'</t>
  </si>
  <si>
    <t>231);</t>
  </si>
  <si>
    <t>'2023-07-04'</t>
  </si>
  <si>
    <t>'2023-08-18'</t>
  </si>
  <si>
    <t>'Lameiro da ponte'</t>
  </si>
  <si>
    <t>232);</t>
  </si>
  <si>
    <t>'2023-08-30'</t>
  </si>
  <si>
    <t>233);</t>
  </si>
  <si>
    <t>'2023-09-05'</t>
  </si>
  <si>
    <t>234);</t>
  </si>
  <si>
    <t>'2023-09-08'</t>
  </si>
  <si>
    <t>235);</t>
  </si>
  <si>
    <t>'2023-09-28'</t>
  </si>
  <si>
    <t>236);</t>
  </si>
  <si>
    <t>'2023-10-03'</t>
  </si>
  <si>
    <t>237);</t>
  </si>
  <si>
    <t>'2023-11-02'</t>
  </si>
  <si>
    <t>'Campo grande'</t>
  </si>
  <si>
    <t>select id from cultura where planta = 'Arbequina' and dataFinal IS NULL)</t>
  </si>
  <si>
    <t>238);</t>
  </si>
  <si>
    <t>'2023-11-05'</t>
  </si>
  <si>
    <t>select id from cultura where planta = 'PICUAL' and dataFinal IS NULL)</t>
  </si>
  <si>
    <t>239);</t>
  </si>
  <si>
    <t>'2023-11-08'</t>
  </si>
  <si>
    <t>240);</t>
  </si>
  <si>
    <t>'2016-10-12'</t>
  </si>
  <si>
    <t>1);</t>
  </si>
  <si>
    <t>241);</t>
  </si>
  <si>
    <t>'2019-01-09'</t>
  </si>
  <si>
    <t>'Lameiro do moinho'</t>
  </si>
  <si>
    <t>select id from cultura where planta = 'Porta de loja' and dataFinal IS NULL)</t>
  </si>
  <si>
    <t>242);</t>
  </si>
  <si>
    <t xml:space="preserve"> 'Lameiro do moinho'</t>
  </si>
  <si>
    <t>select id from cultura where planta = 'Malápio' and dataFinal IS NULL)</t>
  </si>
  <si>
    <t>243);</t>
  </si>
  <si>
    <t>'2019-01-10'</t>
  </si>
  <si>
    <t>select id from cultura where planta = 'Pipo de basto' and dataFinal IS NULL)</t>
  </si>
  <si>
    <t>select id from cultura where planta = 'Canada' and dataFinal IS NULL)</t>
  </si>
  <si>
    <t>245);</t>
  </si>
  <si>
    <t>'2019-01-11'</t>
  </si>
  <si>
    <t>select id from cultura where planta = 'Grand Fay' and dataFinal IS NULL)</t>
  </si>
  <si>
    <t>246);</t>
  </si>
  <si>
    <t>select id from cultura where planta = 'Gronho Doce' and dataFinal IS NULL)</t>
  </si>
  <si>
    <t>247);</t>
  </si>
  <si>
    <t>SELECT id FROM tipoOperacao WHERE tipoOperacao = 'Colheita')</t>
  </si>
  <si>
    <t>248);</t>
  </si>
  <si>
    <t>249);</t>
  </si>
  <si>
    <t>250);</t>
  </si>
  <si>
    <t>251);</t>
  </si>
  <si>
    <t>252);</t>
  </si>
  <si>
    <t>253);</t>
  </si>
  <si>
    <t>254);</t>
  </si>
  <si>
    <t>255);</t>
  </si>
  <si>
    <t>256);</t>
  </si>
  <si>
    <t>2023-09-16'</t>
  </si>
  <si>
    <t>2023-09-20'</t>
  </si>
  <si>
    <t>2023-09-27'</t>
  </si>
  <si>
    <t>2023-10-05'</t>
  </si>
  <si>
    <t>2023-10-15'</t>
  </si>
  <si>
    <t>2023-11-12'</t>
  </si>
  <si>
    <t>2023-11-15'</t>
  </si>
  <si>
    <t>insert into operacaofatorProducao</t>
  </si>
  <si>
    <t>modo</t>
  </si>
  <si>
    <t>fatorProducao</t>
  </si>
  <si>
    <t>'2021-01-13'</t>
  </si>
  <si>
    <t>'BIOFERTIL N6'</t>
  </si>
  <si>
    <t xml:space="preserve">insert into culturaOperacaoFatorProducao values </t>
  </si>
  <si>
    <t>select id from cultura where lower</t>
  </si>
  <si>
    <t>planta) = lower</t>
  </si>
  <si>
    <t>'PICUAL') and dataFinal IS NULL)</t>
  </si>
  <si>
    <t>30);</t>
  </si>
  <si>
    <t>'2021-01-12'</t>
  </si>
  <si>
    <t>31);</t>
  </si>
  <si>
    <t>'Arbequina') and dataFinal IS NULL)</t>
  </si>
  <si>
    <t>32);</t>
  </si>
  <si>
    <t>33);</t>
  </si>
  <si>
    <t>34);</t>
  </si>
  <si>
    <t>35);</t>
  </si>
  <si>
    <t>36);</t>
  </si>
  <si>
    <t>37);</t>
  </si>
  <si>
    <t>38);</t>
  </si>
  <si>
    <t>insert into operacaoFatorProducao</t>
  </si>
  <si>
    <t>'2023-04-01'</t>
  </si>
  <si>
    <t>'Biocal Composto'</t>
  </si>
  <si>
    <t>'2023-07-03'</t>
  </si>
  <si>
    <t>'Fertimax Extrume de Cavalo'</t>
  </si>
  <si>
    <t>'2019-01-04'</t>
  </si>
  <si>
    <t>'2020-01-06'</t>
  </si>
  <si>
    <t>'Porta de loja') and dataFinal IS NULL)</t>
  </si>
  <si>
    <t>42);</t>
  </si>
  <si>
    <t>'Malápio') and dataFinal IS NULL)</t>
  </si>
  <si>
    <t>43);</t>
  </si>
  <si>
    <t>'Pipo de Basto') and dataFinal IS NULL)</t>
  </si>
  <si>
    <t>44);</t>
  </si>
  <si>
    <t>'Canada') and dataFinal IS NULL)</t>
  </si>
  <si>
    <t>45);</t>
  </si>
  <si>
    <t>'2020-01-07'</t>
  </si>
  <si>
    <t>'Grand Fay') and dataFinal IS NULL)</t>
  </si>
  <si>
    <t>46);</t>
  </si>
  <si>
    <t>'Gronho Doce') and dataFinal IS NULL)</t>
  </si>
  <si>
    <t>47);</t>
  </si>
  <si>
    <t>2021)</t>
  </si>
  <si>
    <t>'2021-01-07'</t>
  </si>
  <si>
    <t>48);</t>
  </si>
  <si>
    <t>49);</t>
  </si>
  <si>
    <t>'2021-01-08'</t>
  </si>
  <si>
    <t>50);</t>
  </si>
  <si>
    <t>51);</t>
  </si>
  <si>
    <t>52);</t>
  </si>
  <si>
    <t>53);</t>
  </si>
  <si>
    <t>'2022-01-15'</t>
  </si>
  <si>
    <t>54);</t>
  </si>
  <si>
    <t>55);</t>
  </si>
  <si>
    <t>56);</t>
  </si>
  <si>
    <t>'2022-01-16'</t>
  </si>
  <si>
    <t>57);</t>
  </si>
  <si>
    <t>58);</t>
  </si>
  <si>
    <t>59);</t>
  </si>
  <si>
    <t>'2023-05-15'</t>
  </si>
  <si>
    <t>'EPSO Microtop'</t>
  </si>
  <si>
    <t>60);</t>
  </si>
  <si>
    <t>61);</t>
  </si>
  <si>
    <t>62);</t>
  </si>
  <si>
    <t>63);</t>
  </si>
  <si>
    <t>64);</t>
  </si>
  <si>
    <t>planta)= lower</t>
  </si>
  <si>
    <t>65);</t>
  </si>
  <si>
    <t>id</t>
  </si>
  <si>
    <t>duracao</t>
  </si>
  <si>
    <t>horario</t>
  </si>
  <si>
    <t>setor</t>
  </si>
  <si>
    <t>20/09/2023</t>
  </si>
  <si>
    <t>13/09/2023</t>
  </si>
  <si>
    <t>06/09/2023</t>
  </si>
  <si>
    <t>28/08/2023</t>
  </si>
  <si>
    <t>21/08/2023</t>
  </si>
  <si>
    <t>14/08/2023</t>
  </si>
  <si>
    <t>07/08/2023</t>
  </si>
  <si>
    <t>30/07/2023</t>
  </si>
  <si>
    <t>23/07/2023</t>
  </si>
  <si>
    <t>16/07/2023</t>
  </si>
  <si>
    <t>09/06/2023</t>
  </si>
  <si>
    <t>02/06/2023</t>
  </si>
  <si>
    <t>05/09/2023</t>
  </si>
  <si>
    <t>31/08/2023</t>
  </si>
  <si>
    <t>26/08/2023</t>
  </si>
  <si>
    <t>19/08/2023</t>
  </si>
  <si>
    <t>05/08/2023</t>
  </si>
  <si>
    <t>22/07/2023</t>
  </si>
  <si>
    <t>08/07/2023</t>
  </si>
  <si>
    <t>19/06/2023</t>
  </si>
  <si>
    <t>17/08/2023</t>
  </si>
  <si>
    <t>24/08/2023</t>
  </si>
  <si>
    <t>13/05/2023</t>
  </si>
  <si>
    <t>01/07/2023</t>
  </si>
  <si>
    <t>29/07/2023</t>
  </si>
  <si>
    <t>12/06/2023</t>
  </si>
  <si>
    <t>18/09/2023</t>
  </si>
  <si>
    <t>02/09/2023</t>
  </si>
  <si>
    <t>02/10/2023</t>
  </si>
  <si>
    <t>17-06-2023</t>
  </si>
  <si>
    <t>17/07/2023</t>
  </si>
  <si>
    <t>05:00:00'</t>
  </si>
  <si>
    <t>06:00:00'</t>
  </si>
  <si>
    <t>23:00:00'</t>
  </si>
  <si>
    <t>05:00'</t>
  </si>
  <si>
    <t>04:00:00'</t>
  </si>
  <si>
    <t>21:30:00'</t>
  </si>
  <si>
    <t>07:30:00'</t>
  </si>
  <si>
    <t>06:20:00'</t>
  </si>
  <si>
    <t>07:00:00'</t>
  </si>
  <si>
    <t>02/07/2023</t>
  </si>
  <si>
    <t>02/08/2023</t>
  </si>
  <si>
    <t>16/06/2023</t>
  </si>
  <si>
    <t>15/07/2023</t>
  </si>
  <si>
    <t>10/08/2023</t>
  </si>
  <si>
    <t>09/09/2023</t>
  </si>
  <si>
    <t>30/06/2023</t>
  </si>
  <si>
    <t>12/08/2023</t>
  </si>
  <si>
    <t>20/05/2023</t>
  </si>
  <si>
    <t>09/07/2023</t>
  </si>
  <si>
    <t xml:space="preserve"> 21:30'</t>
  </si>
  <si>
    <t>mixFertirrega</t>
  </si>
  <si>
    <t>Floracal Flow SL</t>
  </si>
  <si>
    <t>soluSOP 52</t>
  </si>
  <si>
    <t>Kiplant AllGrip</t>
  </si>
  <si>
    <t>Cuperdem</t>
  </si>
  <si>
    <t>Tecniferti MOL</t>
  </si>
  <si>
    <t>Tecniferti</t>
  </si>
  <si>
    <t>K+S</t>
  </si>
  <si>
    <t>Plymag</t>
  </si>
  <si>
    <t>Asfertglobal</t>
  </si>
  <si>
    <t>04/09/2023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</si>
</sst>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5">
    <font>
      <sz val="12"/>
      <color theme="1"/>
      <name val="Calibri"/>
      <family val="2"/>
      <scheme val="minor"/>
    </font>
    <font>
      <sz val="9.8000000000000007"/>
      <color rgb="FFCF8E6D"/>
      <name val="JetBrains Mono"/>
      <family val="3"/>
    </font>
    <font>
      <sz val="12"/>
      <name val="Calibri"/>
      <family val="2"/>
      <scheme val="minor"/>
    </font>
    <font>
      <sz val="9.8000000000000007"/>
      <name val="JetBrains Mono"/>
      <family val="3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  <xf numFmtId="20" fontId="0" fillId="0" borderId="0" xfId="0" applyNumberFormat="1"/>
    <xf numFmtId="2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quotePrefix="1" applyNumberFormat="1"/>
    <xf numFmtId="0" fontId="0" fillId="0" borderId="0" xfId="0" quotePrefix="1" applyNumberFormat="1"/>
    <xf numFmtId="14" fontId="4" fillId="0" borderId="0" xfId="0" quotePrefix="1" applyNumberFormat="1" applyFont="1" applyAlignment="1">
      <alignment vertical="center"/>
    </xf>
    <xf numFmtId="16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E9D7-E98E-FF40-8373-EE7C411ACDC0}">
  <dimension ref="A1:T316"/>
  <sheetViews>
    <sheetView topLeftCell="A128" zoomScale="92" workbookViewId="0">
      <selection activeCell="R133" sqref="R133"/>
    </sheetView>
  </sheetViews>
  <sheetFormatPr defaultColWidth="11.19921875" defaultRowHeight="15.6"/>
  <cols>
    <col min="1" max="1" width="24.5" bestFit="1" customWidth="1"/>
    <col min="2" max="2" width="12.19921875" bestFit="1" customWidth="1"/>
    <col min="3" max="3" width="68.69921875" bestFit="1" customWidth="1"/>
    <col min="5" max="5" width="15.296875" customWidth="1"/>
    <col min="6" max="6" width="68.5" customWidth="1"/>
    <col min="7" max="7" width="99.09765625" customWidth="1"/>
    <col min="8" max="8" width="59" hidden="1" customWidth="1"/>
    <col min="9" max="9" width="0" hidden="1" customWidth="1"/>
    <col min="10" max="10" width="14.296875" hidden="1" customWidth="1"/>
    <col min="11" max="14" width="0" hidden="1" customWidth="1"/>
    <col min="15" max="15" width="13.5" hidden="1" customWidth="1"/>
    <col min="16" max="16" width="12.796875" hidden="1" customWidth="1"/>
    <col min="17" max="17" width="54.59765625" customWidth="1"/>
    <col min="18" max="18" width="36.5" customWidth="1"/>
  </cols>
  <sheetData>
    <row r="1" spans="1:18">
      <c r="A1" s="2"/>
      <c r="R1">
        <f>J23</f>
        <v>0</v>
      </c>
    </row>
    <row r="2" spans="1:18">
      <c r="A2" s="3" t="s">
        <v>18</v>
      </c>
      <c r="B2" t="s">
        <v>0</v>
      </c>
      <c r="C2" t="s">
        <v>1</v>
      </c>
      <c r="D2" t="s">
        <v>2</v>
      </c>
      <c r="E2" t="s">
        <v>3</v>
      </c>
      <c r="F2" t="s">
        <v>19</v>
      </c>
      <c r="H2" t="s">
        <v>20</v>
      </c>
      <c r="I2" t="s">
        <v>21</v>
      </c>
      <c r="J2" t="s">
        <v>22</v>
      </c>
      <c r="K2" t="s">
        <v>4</v>
      </c>
      <c r="L2">
        <v>8000</v>
      </c>
      <c r="M2" t="s">
        <v>5</v>
      </c>
      <c r="N2" t="s">
        <v>6</v>
      </c>
      <c r="O2">
        <v>211</v>
      </c>
      <c r="P2" t="str">
        <f>"INSERT INTO Operacao (anulada,data) values (0, TO_DATE("&amp;J2&amp;",' YYYY-MM-DD'));"</f>
        <v>INSERT INTO Operacao (anulada,data) values (0, TO_DATE('2023-09-15',' YYYY-MM-DD'));</v>
      </c>
    </row>
    <row r="3" spans="1:18">
      <c r="A3" s="3" t="s">
        <v>23</v>
      </c>
      <c r="C3" t="s">
        <v>24</v>
      </c>
      <c r="D3" t="s">
        <v>7</v>
      </c>
      <c r="P3" t="str">
        <f>"INSERT INTO Colheita(id,cultura,quantidade) values (211,(select id from cultura where planta = 'Danvers Half Long' and dataFinal IS NULL),"&amp;L2&amp;");"</f>
        <v>INSERT INTO Colheita(id,cultura,quantidade) values (211,(select id from cultura where planta = 'Danvers Half Long' and dataFinal IS NULL),8000);</v>
      </c>
    </row>
    <row r="4" spans="1:18">
      <c r="A4" s="2"/>
      <c r="P4" t="str">
        <f>"INSERT INTO Produto_Colheita (produtoid,operacaocolheitaid) values ((select p.id from plantaproduto pp inner join produto  p on p.id=pp.produto where pp.planta like 'Danvers Half Long'),211);"</f>
        <v>INSERT INTO Produto_Colheita (produtoid,operacaocolheitaid) values ((select p.id from plantaproduto pp inner join produto  p on p.id=pp.produto where pp.planta like 'Danvers Half Long'),211);</v>
      </c>
    </row>
    <row r="5" spans="1:18">
      <c r="A5" s="2"/>
    </row>
    <row r="6" spans="1:18">
      <c r="A6" s="3" t="s">
        <v>18</v>
      </c>
      <c r="B6" t="s">
        <v>0</v>
      </c>
      <c r="C6" t="s">
        <v>1</v>
      </c>
      <c r="D6" t="s">
        <v>2</v>
      </c>
      <c r="E6" t="s">
        <v>3</v>
      </c>
      <c r="F6" t="s">
        <v>19</v>
      </c>
      <c r="H6" t="s">
        <v>20</v>
      </c>
      <c r="I6" t="s">
        <v>21</v>
      </c>
      <c r="J6" t="s">
        <v>25</v>
      </c>
      <c r="K6" t="s">
        <v>4</v>
      </c>
      <c r="L6">
        <v>5000</v>
      </c>
      <c r="M6" t="s">
        <v>5</v>
      </c>
      <c r="N6" t="s">
        <v>6</v>
      </c>
      <c r="O6">
        <v>212</v>
      </c>
      <c r="P6" t="str">
        <f>"INSERT INTO Operacao (anulada,data) values (0, TO_DATE("&amp;J6&amp;",' YYYY-MM-DD'));"</f>
        <v>INSERT INTO Operacao (anulada,data) values (0, TO_DATE('2023-09-25',' YYYY-MM-DD'));</v>
      </c>
    </row>
    <row r="7" spans="1:18">
      <c r="A7" s="3" t="s">
        <v>23</v>
      </c>
      <c r="C7" t="s">
        <v>26</v>
      </c>
      <c r="D7" t="s">
        <v>8</v>
      </c>
      <c r="P7" t="str">
        <f>"INSERT INTO Colheita(id,cultura,quantidade) values (212,(select id from cultura where planta = 'manteiga' and dataFinal IS NULL),"&amp;L6&amp;");"</f>
        <v>INSERT INTO Colheita(id,cultura,quantidade) values (212,(select id from cultura where planta = 'manteiga' and dataFinal IS NULL),5000);</v>
      </c>
    </row>
    <row r="8" spans="1:18">
      <c r="A8" s="2"/>
      <c r="P8" t="str">
        <f>"INSERT INTO Produto_Colheita (produtoid,operacaocolheitaid) values ((select p.id from plantaproduto pp inner join produto  p on p.id=pp.produto where pp.planta like 'manteiga'),212);"</f>
        <v>INSERT INTO Produto_Colheita (produtoid,operacaocolheitaid) values ((select p.id from plantaproduto pp inner join produto  p on p.id=pp.produto where pp.planta like 'manteiga'),212);</v>
      </c>
    </row>
    <row r="9" spans="1:18">
      <c r="A9" s="2"/>
    </row>
    <row r="10" spans="1:18">
      <c r="A10" s="3" t="s">
        <v>27</v>
      </c>
      <c r="B10" t="s">
        <v>0</v>
      </c>
      <c r="C10" t="s">
        <v>9</v>
      </c>
      <c r="D10" t="s">
        <v>10</v>
      </c>
      <c r="E10" t="s">
        <v>11</v>
      </c>
      <c r="F10" t="s">
        <v>19</v>
      </c>
      <c r="H10" t="s">
        <v>28</v>
      </c>
      <c r="I10" t="s">
        <v>29</v>
      </c>
      <c r="J10" t="s">
        <v>30</v>
      </c>
      <c r="K10" t="s">
        <v>12</v>
      </c>
      <c r="L10">
        <v>0.5</v>
      </c>
      <c r="M10" t="s">
        <v>13</v>
      </c>
      <c r="N10" t="s">
        <v>14</v>
      </c>
      <c r="O10">
        <v>213</v>
      </c>
      <c r="P10" t="str">
        <f>"INSERT INTO Operacao (anulada,data) values (0, TO_DATE("&amp;J10&amp;", 'YYYY-MM-DD'));"</f>
        <v>INSERT INTO Operacao (anulada,data) values (0, TO_DATE('2023-05-08', 'YYYY-MM-DD'));</v>
      </c>
    </row>
    <row r="11" spans="1:18">
      <c r="A11" s="3" t="s">
        <v>23</v>
      </c>
      <c r="C11" t="s">
        <v>31</v>
      </c>
      <c r="D11" t="s">
        <v>15</v>
      </c>
      <c r="P11" t="str">
        <f>"INSERT INTO Monda (id,cultura,area) values (213,(select id from cultura where planta = 'Sugarsnax Hybrid' and dataFinal IS NULL),0.5);"</f>
        <v>INSERT INTO Monda (id,cultura,area) values (213,(select id from cultura where planta = 'Sugarsnax Hybrid' and dataFinal IS NULL),0.5);</v>
      </c>
    </row>
    <row r="12" spans="1:18">
      <c r="A12" s="2"/>
    </row>
    <row r="13" spans="1:18">
      <c r="A13" s="3" t="s">
        <v>27</v>
      </c>
      <c r="B13" t="s">
        <v>0</v>
      </c>
      <c r="C13" t="s">
        <v>9</v>
      </c>
      <c r="D13" t="s">
        <v>10</v>
      </c>
      <c r="E13" t="s">
        <v>11</v>
      </c>
      <c r="F13" t="s">
        <v>32</v>
      </c>
      <c r="G13">
        <v>7</v>
      </c>
      <c r="H13" t="s">
        <v>29</v>
      </c>
      <c r="I13" t="s">
        <v>33</v>
      </c>
      <c r="J13" t="s">
        <v>12</v>
      </c>
      <c r="K13">
        <v>1500</v>
      </c>
      <c r="L13" t="s">
        <v>13</v>
      </c>
      <c r="M13" t="s">
        <v>6</v>
      </c>
      <c r="O13">
        <v>214</v>
      </c>
      <c r="P13" t="str">
        <f>"INSERT INTO Operacao (anulada,data) values (0, TO_DATE("&amp;I13&amp;",'YYYY-MM-DD'));"</f>
        <v>INSERT INTO Operacao (anulada,data) values (0, TO_DATE('2023-06-14','YYYY-MM-DD'));</v>
      </c>
    </row>
    <row r="14" spans="1:18">
      <c r="A14" s="3" t="s">
        <v>23</v>
      </c>
      <c r="C14" t="s">
        <v>31</v>
      </c>
      <c r="D14" t="s">
        <v>16</v>
      </c>
      <c r="P14" t="str">
        <f>"INSERT INTO Colheita(id,cultura,quantidade) values (214,(select id from cultura where planta = 'Sugarsnax Hybrid' and dataFinal IS NULL),"&amp;K13&amp;");"</f>
        <v>INSERT INTO Colheita(id,cultura,quantidade) values (214,(select id from cultura where planta = 'Sugarsnax Hybrid' and dataFinal IS NULL),1500);</v>
      </c>
    </row>
    <row r="15" spans="1:18">
      <c r="A15" s="2"/>
      <c r="P15" t="str">
        <f>"INSERT INTO Produto_Colheita (produtoid,operacaocolheitaid) values ((select p.id from plantaproduto pp inner join produto  p on p.id=pp.produto where pp.planta like 'Sugarsnax Hybrid'),214);"</f>
        <v>INSERT INTO Produto_Colheita (produtoid,operacaocolheitaid) values ((select p.id from plantaproduto pp inner join produto  p on p.id=pp.produto where pp.planta like 'Sugarsnax Hybrid'),214);</v>
      </c>
    </row>
    <row r="16" spans="1:18">
      <c r="A16" s="2"/>
    </row>
    <row r="17" spans="1:16">
      <c r="A17" s="3" t="s">
        <v>27</v>
      </c>
      <c r="B17" t="s">
        <v>0</v>
      </c>
      <c r="C17" t="s">
        <v>9</v>
      </c>
      <c r="D17" t="s">
        <v>10</v>
      </c>
      <c r="E17" t="s">
        <v>11</v>
      </c>
      <c r="F17" t="s">
        <v>32</v>
      </c>
      <c r="G17">
        <v>7</v>
      </c>
      <c r="H17" t="s">
        <v>29</v>
      </c>
      <c r="I17" t="s">
        <v>34</v>
      </c>
      <c r="J17" t="s">
        <v>12</v>
      </c>
      <c r="K17">
        <v>2500</v>
      </c>
      <c r="L17" t="s">
        <v>13</v>
      </c>
      <c r="M17" t="s">
        <v>6</v>
      </c>
      <c r="O17">
        <v>215</v>
      </c>
      <c r="P17" t="str">
        <f>"INSERT INTO Operacao (anulada,data) values (0, TO_DATE("&amp;I17&amp;",'YYYY-MM-DD'));"</f>
        <v>INSERT INTO Operacao (anulada,data) values (0, TO_DATE('2023-06-28','YYYY-MM-DD'));</v>
      </c>
    </row>
    <row r="18" spans="1:16">
      <c r="A18" s="3" t="s">
        <v>23</v>
      </c>
      <c r="C18" t="s">
        <v>31</v>
      </c>
      <c r="D18" t="s">
        <v>17</v>
      </c>
      <c r="P18" t="str">
        <f>"INSERT INTO Colheita(id,cultura,quantidade) values ("&amp;O17&amp;",(select id from cultura where planta = 'Sugarsnax Hybrid' and dataFinal IS NULL),"&amp;K17&amp;");"</f>
        <v>INSERT INTO Colheita(id,cultura,quantidade) values (215,(select id from cultura where planta = 'Sugarsnax Hybrid' and dataFinal IS NULL),2500);</v>
      </c>
    </row>
    <row r="19" spans="1:16">
      <c r="P19" t="str">
        <f>"INSERT INTO Produto_Colheita (produtoid,operacaocolheitaid) values ((select p.id from plantaproduto pp inner join produto  p on p.id=pp.produto where pp.planta like 'Sugarsnax Hybrid'),"&amp;O17&amp;");"</f>
        <v>INSERT INTO Produto_Colheita (produtoid,operacaocolheitaid) values ((select p.id from plantaproduto pp inner join produto  p on p.id=pp.produto where pp.planta like 'Sugarsnax Hybrid'),215);</v>
      </c>
    </row>
    <row r="21" spans="1:16">
      <c r="A21" s="3" t="s">
        <v>27</v>
      </c>
      <c r="B21" t="s">
        <v>0</v>
      </c>
      <c r="C21" t="s">
        <v>9</v>
      </c>
      <c r="D21" t="s">
        <v>10</v>
      </c>
      <c r="E21" t="s">
        <v>11</v>
      </c>
      <c r="F21" t="s">
        <v>19</v>
      </c>
      <c r="H21" t="s">
        <v>28</v>
      </c>
      <c r="I21" t="s">
        <v>29</v>
      </c>
      <c r="J21" t="s">
        <v>35</v>
      </c>
      <c r="K21" t="s">
        <v>12</v>
      </c>
      <c r="L21">
        <v>0.6</v>
      </c>
      <c r="M21" t="s">
        <v>13</v>
      </c>
      <c r="N21" t="s">
        <v>14</v>
      </c>
      <c r="O21">
        <v>216</v>
      </c>
      <c r="P21" t="str">
        <f>"INSERT INTO Operacao (anulada,data) values (0, TO_DATE("&amp;J21&amp;", 'YYYY-MM-DD'));"</f>
        <v>INSERT INTO Operacao (anulada,data) values (0, TO_DATE('2023-05-20', 'YYYY-MM-DD'));</v>
      </c>
    </row>
    <row r="22" spans="1:16">
      <c r="A22" s="3" t="s">
        <v>23</v>
      </c>
      <c r="C22" t="s">
        <v>26</v>
      </c>
      <c r="D22" t="s">
        <v>36</v>
      </c>
      <c r="P22" t="str">
        <f>"INSERT INTO Monda (id,cultura,area) values ("&amp;O21&amp;",(select id from cultura where planta = 'manteiga' and dataFinal IS NULL),"&amp;L21&amp;");"</f>
        <v>INSERT INTO Monda (id,cultura,area) values (216,(select id from cultura where planta = 'manteiga' and dataFinal IS NULL),0,6);</v>
      </c>
    </row>
    <row r="23" spans="1:16">
      <c r="A23" s="2"/>
    </row>
    <row r="24" spans="1:16">
      <c r="A24" s="3" t="s">
        <v>27</v>
      </c>
      <c r="B24" t="s">
        <v>0</v>
      </c>
      <c r="C24" t="s">
        <v>9</v>
      </c>
      <c r="D24" t="s">
        <v>10</v>
      </c>
      <c r="E24" t="s">
        <v>11</v>
      </c>
      <c r="F24" t="s">
        <v>19</v>
      </c>
      <c r="H24" t="s">
        <v>28</v>
      </c>
      <c r="I24" t="s">
        <v>29</v>
      </c>
      <c r="J24" t="s">
        <v>37</v>
      </c>
      <c r="K24" t="s">
        <v>12</v>
      </c>
      <c r="L24">
        <v>0.6</v>
      </c>
      <c r="M24" t="s">
        <v>13</v>
      </c>
      <c r="N24" t="s">
        <v>14</v>
      </c>
      <c r="O24">
        <v>217</v>
      </c>
      <c r="P24" t="str">
        <f>"INSERT INTO Operacao (anulada,data) values (0, TO_DATE("&amp;J24&amp;", 'YYYY-MM-DD'));"</f>
        <v>INSERT INTO Operacao (anulada,data) values (0, TO_DATE('2023-06-20', 'YYYY-MM-DD'));</v>
      </c>
    </row>
    <row r="25" spans="1:16">
      <c r="A25" s="3" t="s">
        <v>23</v>
      </c>
      <c r="C25" t="s">
        <v>26</v>
      </c>
      <c r="D25" t="s">
        <v>38</v>
      </c>
      <c r="P25" t="str">
        <f>"INSERT INTO Monda (id,cultura,area) values ("&amp;O24&amp;",(select id from cultura where planta = 'manteiga' and dataFinal IS NULL),"&amp;L24&amp;");"</f>
        <v>INSERT INTO Monda (id,cultura,area) values (217,(select id from cultura where planta = 'manteiga' and dataFinal IS NULL),0,6);</v>
      </c>
    </row>
    <row r="26" spans="1:16">
      <c r="A26" s="2"/>
    </row>
    <row r="27" spans="1:16">
      <c r="A27" s="3" t="s">
        <v>39</v>
      </c>
      <c r="B27" t="s">
        <v>0</v>
      </c>
      <c r="C27" t="s">
        <v>1</v>
      </c>
      <c r="D27" t="s">
        <v>2</v>
      </c>
      <c r="E27" t="s">
        <v>3</v>
      </c>
      <c r="F27" t="s">
        <v>40</v>
      </c>
      <c r="H27" t="s">
        <v>41</v>
      </c>
      <c r="I27" t="s">
        <v>29</v>
      </c>
      <c r="J27" t="s">
        <v>42</v>
      </c>
      <c r="K27" t="s">
        <v>4</v>
      </c>
      <c r="L27">
        <v>1.2</v>
      </c>
      <c r="M27" t="s">
        <v>13</v>
      </c>
      <c r="N27" t="s">
        <v>6</v>
      </c>
      <c r="O27">
        <v>218</v>
      </c>
      <c r="P27" t="str">
        <f>"INSERT INTO Operacao (anulada,data) values (0, TO_DATE("&amp;J27&amp;", 'YYYY-MM-DD'));"</f>
        <v>INSERT INTO Operacao (anulada,data) values (0, TO_DATE('2023-04-05', 'YYYY-MM-DD'));</v>
      </c>
    </row>
    <row r="28" spans="1:16">
      <c r="A28" s="3" t="s">
        <v>23</v>
      </c>
      <c r="C28" t="s">
        <v>31</v>
      </c>
      <c r="D28" t="s">
        <v>43</v>
      </c>
      <c r="P28" t="str">
        <f>"INSERT INTO Semeadura (id,cultura,area,quantidade) values ("&amp;O27&amp;",(select id from cultura where planta = 'Sugarsnax Hybrid' and dataFinal IS NULL),0.5,"&amp;L27&amp;");"</f>
        <v>INSERT INTO Semeadura (id,cultura,area,quantidade) values (218,(select id from cultura where planta = 'Sugarsnax Hybrid' and dataFinal IS NULL),0.5,1,2);</v>
      </c>
    </row>
    <row r="29" spans="1:16">
      <c r="A29" s="2"/>
    </row>
    <row r="30" spans="1:16">
      <c r="A30" s="3" t="s">
        <v>39</v>
      </c>
      <c r="B30" t="s">
        <v>0</v>
      </c>
      <c r="C30" t="s">
        <v>1</v>
      </c>
      <c r="D30" t="s">
        <v>2</v>
      </c>
      <c r="E30" t="s">
        <v>3</v>
      </c>
      <c r="F30" t="s">
        <v>40</v>
      </c>
      <c r="H30" t="s">
        <v>41</v>
      </c>
      <c r="I30" t="s">
        <v>29</v>
      </c>
      <c r="J30" t="s">
        <v>44</v>
      </c>
      <c r="K30" t="s">
        <v>4</v>
      </c>
      <c r="L30">
        <v>1.5</v>
      </c>
      <c r="M30" t="s">
        <v>13</v>
      </c>
      <c r="N30" t="s">
        <v>6</v>
      </c>
      <c r="O30">
        <v>219</v>
      </c>
      <c r="P30" t="str">
        <f>"INSERT INTO Operacao (anulada,data) values (0, TO_DATE("&amp;J30&amp;", 'YYYY-MM-DD'));"</f>
        <v>INSERT INTO Operacao (anulada,data) values (0, TO_DATE('2023-04-06', 'YYYY-MM-DD'));</v>
      </c>
    </row>
    <row r="31" spans="1:16">
      <c r="A31" s="3" t="s">
        <v>23</v>
      </c>
      <c r="C31" t="s">
        <v>26</v>
      </c>
      <c r="D31" t="s">
        <v>45</v>
      </c>
      <c r="P31" t="str">
        <f>"INSERT INTO Semeadura (id,cultura,area,quantidade) values ("&amp;O30&amp;",(select id from cultura where planta = 'manteiga' and dataFinal IS NULL),0.6,"&amp;L30&amp;");"</f>
        <v>INSERT INTO Semeadura (id,cultura,area,quantidade) values (219,(select id from cultura where planta = 'manteiga' and dataFinal IS NULL),0.6,1,5);</v>
      </c>
    </row>
    <row r="34" spans="1:16">
      <c r="A34" s="1" t="s">
        <v>27</v>
      </c>
      <c r="B34" t="s">
        <v>0</v>
      </c>
      <c r="C34" t="s">
        <v>9</v>
      </c>
      <c r="D34" t="s">
        <v>10</v>
      </c>
      <c r="E34" t="s">
        <v>11</v>
      </c>
      <c r="F34" t="s">
        <v>32</v>
      </c>
      <c r="G34">
        <v>8</v>
      </c>
      <c r="H34" t="s">
        <v>29</v>
      </c>
      <c r="I34" t="s">
        <v>46</v>
      </c>
      <c r="J34" t="s">
        <v>12</v>
      </c>
      <c r="K34">
        <v>0.5</v>
      </c>
      <c r="L34" t="s">
        <v>13</v>
      </c>
      <c r="M34" t="s">
        <v>14</v>
      </c>
      <c r="O34">
        <v>220</v>
      </c>
      <c r="P34" t="str">
        <f>"INSERT INTO Operacao (anulada,data) values (0, TO_DATE("&amp;I34&amp;", 'YYYY-MM-DD'));"</f>
        <v>INSERT INTO Operacao (anulada,data) values (0, TO_DATE('2023-07-04', 'YYYY-MM-DD'));</v>
      </c>
    </row>
    <row r="35" spans="1:16">
      <c r="P35" t="str">
        <f>"INSERT INTO MobilizacaoSolo (id,area,parcela) values ("&amp;O34&amp;","&amp;K34&amp;","&amp;L34&amp;");"</f>
        <v>INSERT INTO MobilizacaoSolo (id,area,parcela) values (220,0,5,'Campo novo');</v>
      </c>
    </row>
    <row r="37" spans="1:16">
      <c r="A37" s="3" t="s">
        <v>27</v>
      </c>
      <c r="B37" t="s">
        <v>0</v>
      </c>
      <c r="C37" t="s">
        <v>9</v>
      </c>
      <c r="D37" t="s">
        <v>10</v>
      </c>
      <c r="E37" t="s">
        <v>11</v>
      </c>
      <c r="F37" t="s">
        <v>32</v>
      </c>
      <c r="G37">
        <v>7</v>
      </c>
      <c r="H37" t="s">
        <v>29</v>
      </c>
      <c r="I37" t="s">
        <v>47</v>
      </c>
      <c r="J37" t="s">
        <v>4</v>
      </c>
      <c r="K37">
        <v>700</v>
      </c>
      <c r="L37" t="s">
        <v>48</v>
      </c>
      <c r="M37" t="s">
        <v>6</v>
      </c>
      <c r="O37">
        <v>221</v>
      </c>
      <c r="P37" t="str">
        <f>"INSERT INTO Operacao (anulada,data) values (0, TO_DATE("&amp;I37&amp;", 'YYYY-MM-DD'));"</f>
        <v>INSERT INTO Operacao (anulada,data) values (0, TO_DATE('2023-08-18', 'YYYY-MM-DD'));</v>
      </c>
    </row>
    <row r="38" spans="1:16">
      <c r="A38" s="3" t="s">
        <v>23</v>
      </c>
      <c r="B38">
        <v>24</v>
      </c>
      <c r="C38" t="s">
        <v>49</v>
      </c>
      <c r="P38" t="str">
        <f>"INSERT INTO Colheita(id,cultura,quantidade) values ("&amp;O37&amp;",(select id from cultura where planta = 'ROYAL GALA' and dataInicial = TO_DATE('08-01-2017', 'DD-MM-YY') and dataFinal IS NULL),"&amp;K37&amp;");"</f>
        <v>INSERT INTO Colheita(id,cultura,quantidade) values (221,(select id from cultura where planta = 'ROYAL GALA' and dataInicial = TO_DATE('08-01-2017', 'DD-MM-YY') and dataFinal IS NULL),700);</v>
      </c>
    </row>
    <row r="39" spans="1:16">
      <c r="A39" s="2"/>
      <c r="P39" t="str">
        <f>"INSERT INTO Produto_Colheita (produtoid,operacaocolheitaid) values ((select p.id from plantaproduto pp inner join produto  p on p.id=pp.produto where pp.planta like 'ROYAL GALA'),"&amp;O37&amp;");"</f>
        <v>INSERT INTO Produto_Colheita (produtoid,operacaocolheitaid) values ((select p.id from plantaproduto pp inner join produto  p on p.id=pp.produto where pp.planta like 'ROYAL GALA'),221);</v>
      </c>
    </row>
    <row r="40" spans="1:16">
      <c r="A40" s="2"/>
    </row>
    <row r="41" spans="1:16">
      <c r="A41" s="3" t="s">
        <v>27</v>
      </c>
      <c r="B41" t="s">
        <v>0</v>
      </c>
      <c r="C41" t="s">
        <v>9</v>
      </c>
      <c r="D41" t="s">
        <v>10</v>
      </c>
      <c r="E41" t="s">
        <v>11</v>
      </c>
      <c r="F41" t="s">
        <v>32</v>
      </c>
      <c r="G41">
        <v>7</v>
      </c>
      <c r="H41" t="s">
        <v>29</v>
      </c>
      <c r="I41" t="s">
        <v>50</v>
      </c>
      <c r="J41" t="s">
        <v>4</v>
      </c>
      <c r="K41">
        <v>900</v>
      </c>
      <c r="L41" t="s">
        <v>48</v>
      </c>
      <c r="M41" t="s">
        <v>6</v>
      </c>
      <c r="O41">
        <v>222</v>
      </c>
      <c r="P41" t="str">
        <f>"INSERT INTO Operacao (anulada,data) values (0, TO_DATE("&amp;I41&amp;", 'YYYY-MM-DD'));"</f>
        <v>INSERT INTO Operacao (anulada,data) values (0, TO_DATE('2023-08-30', 'YYYY-MM-DD'));</v>
      </c>
    </row>
    <row r="42" spans="1:16">
      <c r="A42" s="3" t="s">
        <v>23</v>
      </c>
      <c r="B42">
        <v>25</v>
      </c>
      <c r="C42" t="s">
        <v>51</v>
      </c>
      <c r="P42" t="str">
        <f>"INSERT INTO Colheita(id,cultura,quantidade) values ("&amp;O41&amp;",(select id from cultura where planta = 'ROYAL GALA' and dataInicial = TO_DATE('10-12-2018', 'DD-MM-YY') and dataFinal IS NULL),"&amp;K41&amp;");"</f>
        <v>INSERT INTO Colheita(id,cultura,quantidade) values (222,(select id from cultura where planta = 'ROYAL GALA' and dataInicial = TO_DATE('10-12-2018', 'DD-MM-YY') and dataFinal IS NULL),900);</v>
      </c>
    </row>
    <row r="43" spans="1:16">
      <c r="A43" s="2"/>
      <c r="P43" t="str">
        <f>"INSERT INTO Produto_Colheita (produtoid,operacaocolheitaid) values ((select p.id from plantaproduto pp inner join produto  p on p.id=pp.produto where pp.planta like 'ROYAL GALA'),"&amp;O41&amp;");"</f>
        <v>INSERT INTO Produto_Colheita (produtoid,operacaocolheitaid) values ((select p.id from plantaproduto pp inner join produto  p on p.id=pp.produto where pp.planta like 'ROYAL GALA'),222);</v>
      </c>
    </row>
    <row r="44" spans="1:16">
      <c r="A44" s="2"/>
    </row>
    <row r="45" spans="1:16">
      <c r="A45" s="3" t="s">
        <v>27</v>
      </c>
      <c r="B45" t="s">
        <v>0</v>
      </c>
      <c r="C45" t="s">
        <v>9</v>
      </c>
      <c r="D45" t="s">
        <v>10</v>
      </c>
      <c r="E45" t="s">
        <v>11</v>
      </c>
      <c r="F45" t="s">
        <v>32</v>
      </c>
      <c r="G45">
        <v>7</v>
      </c>
      <c r="H45" t="s">
        <v>29</v>
      </c>
      <c r="I45" t="s">
        <v>52</v>
      </c>
      <c r="J45" t="s">
        <v>4</v>
      </c>
      <c r="K45">
        <v>900</v>
      </c>
      <c r="L45" t="s">
        <v>48</v>
      </c>
      <c r="M45" t="s">
        <v>6</v>
      </c>
      <c r="O45">
        <v>223</v>
      </c>
      <c r="P45" t="str">
        <f>"INSERT INTO Operacao (anulada,data) values (0, TO_DATE("&amp;I45&amp;", 'YYYY-MM-DD'));"</f>
        <v>INSERT INTO Operacao (anulada,data) values (0, TO_DATE('2023-09-05', 'YYYY-MM-DD'));</v>
      </c>
    </row>
    <row r="46" spans="1:16">
      <c r="A46" s="3" t="s">
        <v>23</v>
      </c>
      <c r="B46">
        <v>22</v>
      </c>
      <c r="C46" t="s">
        <v>53</v>
      </c>
      <c r="P46" t="str">
        <f>"INSERT INTO Colheita(id,cultura,quantidade) values ("&amp;O45&amp;",(select id from cultura where planta = 'JONAGORED' and dataFinal IS NULL),"&amp;K45&amp;");"</f>
        <v>INSERT INTO Colheita(id,cultura,quantidade) values (223,(select id from cultura where planta = 'JONAGORED' and dataFinal IS NULL),900);</v>
      </c>
    </row>
    <row r="47" spans="1:16">
      <c r="A47" s="2"/>
      <c r="P47" t="str">
        <f>"INSERT INTO Produto_Colheita (produtoid,operacaocolheitaid) values ((select p.id from plantaproduto pp inner join produto  p on p.id=pp.produto where pp.planta like 'JONAGORED'),"&amp;O45&amp;");"</f>
        <v>INSERT INTO Produto_Colheita (produtoid,operacaocolheitaid) values ((select p.id from plantaproduto pp inner join produto  p on p.id=pp.produto where pp.planta like 'JONAGORED'),223);</v>
      </c>
    </row>
    <row r="48" spans="1:16">
      <c r="A48" s="2"/>
    </row>
    <row r="49" spans="1:16">
      <c r="A49" s="3" t="s">
        <v>27</v>
      </c>
      <c r="B49" t="s">
        <v>0</v>
      </c>
      <c r="C49" t="s">
        <v>9</v>
      </c>
      <c r="D49" t="s">
        <v>10</v>
      </c>
      <c r="E49" t="s">
        <v>11</v>
      </c>
      <c r="F49" t="s">
        <v>32</v>
      </c>
      <c r="G49">
        <v>7</v>
      </c>
      <c r="H49" t="s">
        <v>29</v>
      </c>
      <c r="I49" t="s">
        <v>54</v>
      </c>
      <c r="J49" t="s">
        <v>4</v>
      </c>
      <c r="K49">
        <v>1050</v>
      </c>
      <c r="L49" t="s">
        <v>48</v>
      </c>
      <c r="M49" t="s">
        <v>6</v>
      </c>
      <c r="O49">
        <v>224</v>
      </c>
      <c r="P49" t="str">
        <f>"INSERT INTO Operacao (anulada,data) values (0, TO_DATE("&amp;I49&amp;", 'YYYY-MM-DD'));"</f>
        <v>INSERT INTO Operacao (anulada,data) values (0, TO_DATE('2023-09-08', 'YYYY-MM-DD'));</v>
      </c>
    </row>
    <row r="50" spans="1:16">
      <c r="A50" s="3" t="s">
        <v>23</v>
      </c>
      <c r="B50">
        <v>22</v>
      </c>
      <c r="C50" t="s">
        <v>55</v>
      </c>
      <c r="P50" t="str">
        <f>"INSERT INTO Colheita(id,cultura,quantidade) values ("&amp;O49&amp;",(select id from cultura where planta = 'JONAGORED' and dataFinal IS NULL),"&amp;K49&amp;");"</f>
        <v>INSERT INTO Colheita(id,cultura,quantidade) values (224,(select id from cultura where planta = 'JONAGORED' and dataFinal IS NULL),1050);</v>
      </c>
    </row>
    <row r="51" spans="1:16">
      <c r="A51" s="2"/>
      <c r="P51" t="str">
        <f>"INSERT INTO Produto_Colheita (produtoid,operacaocolheitaid) values ((select p.id from plantaproduto pp inner join produto  p on p.id=pp.produto where pp.planta like 'JONAGORED'),"&amp;O49&amp;");"</f>
        <v>INSERT INTO Produto_Colheita (produtoid,operacaocolheitaid) values ((select p.id from plantaproduto pp inner join produto  p on p.id=pp.produto where pp.planta like 'JONAGORED'),224);</v>
      </c>
    </row>
    <row r="52" spans="1:16">
      <c r="A52" s="2"/>
    </row>
    <row r="53" spans="1:16">
      <c r="A53" s="3" t="s">
        <v>27</v>
      </c>
      <c r="B53" t="s">
        <v>0</v>
      </c>
      <c r="C53" t="s">
        <v>9</v>
      </c>
      <c r="D53" t="s">
        <v>10</v>
      </c>
      <c r="E53" t="s">
        <v>11</v>
      </c>
      <c r="F53" t="s">
        <v>32</v>
      </c>
      <c r="G53">
        <v>7</v>
      </c>
      <c r="H53" t="s">
        <v>29</v>
      </c>
      <c r="I53" t="s">
        <v>56</v>
      </c>
      <c r="J53" t="s">
        <v>4</v>
      </c>
      <c r="K53">
        <v>950</v>
      </c>
      <c r="L53" t="s">
        <v>48</v>
      </c>
      <c r="M53" t="s">
        <v>6</v>
      </c>
      <c r="O53">
        <v>225</v>
      </c>
      <c r="P53" t="str">
        <f>"INSERT INTO Operacao (anulada,data) values (0, TO_DATE("&amp;I53&amp;", 'YYYY-MM-DD'));"</f>
        <v>INSERT INTO Operacao (anulada,data) values (0, TO_DATE('2023-09-28', 'YYYY-MM-DD'));</v>
      </c>
    </row>
    <row r="54" spans="1:16">
      <c r="A54" s="3" t="s">
        <v>23</v>
      </c>
      <c r="B54">
        <v>23</v>
      </c>
      <c r="C54" t="s">
        <v>57</v>
      </c>
      <c r="P54" t="str">
        <f>"INSERT INTO Colheita(id,cultura,quantidade) values ("&amp;O53&amp;",(select id from cultura where planta = 'FUJI' and dataFinal IS NULL),"&amp;K53&amp;");"</f>
        <v>INSERT INTO Colheita(id,cultura,quantidade) values (225,(select id from cultura where planta = 'FUJI' and dataFinal IS NULL),950);</v>
      </c>
    </row>
    <row r="55" spans="1:16">
      <c r="A55" s="2"/>
      <c r="P55" t="str">
        <f>"INSERT INTO Produto_Colheita (produtoid,operacaocolheitaid) values ((select p.id from plantaproduto pp inner join produto  p on p.id=pp.produto where pp.planta like 'FUJI'),"&amp;O53&amp;");"</f>
        <v>INSERT INTO Produto_Colheita (produtoid,operacaocolheitaid) values ((select p.id from plantaproduto pp inner join produto  p on p.id=pp.produto where pp.planta like 'FUJI'),225);</v>
      </c>
    </row>
    <row r="56" spans="1:16">
      <c r="A56" s="2"/>
    </row>
    <row r="57" spans="1:16">
      <c r="A57" s="3" t="s">
        <v>27</v>
      </c>
      <c r="B57" t="s">
        <v>0</v>
      </c>
      <c r="C57" t="s">
        <v>9</v>
      </c>
      <c r="D57" t="s">
        <v>10</v>
      </c>
      <c r="E57" t="s">
        <v>11</v>
      </c>
      <c r="F57" t="s">
        <v>32</v>
      </c>
      <c r="G57">
        <v>7</v>
      </c>
      <c r="H57" t="s">
        <v>29</v>
      </c>
      <c r="I57" t="s">
        <v>58</v>
      </c>
      <c r="J57" t="s">
        <v>4</v>
      </c>
      <c r="K57">
        <v>800</v>
      </c>
      <c r="L57" t="s">
        <v>48</v>
      </c>
      <c r="M57" t="s">
        <v>6</v>
      </c>
      <c r="O57">
        <v>226</v>
      </c>
      <c r="P57" t="str">
        <f>"INSERT INTO Operacao (anulada,data) values (0, TO_DATE("&amp;I57&amp;", 'YYYY-MM-DD'));"</f>
        <v>INSERT INTO Operacao (anulada,data) values (0, TO_DATE('2023-10-03', 'YYYY-MM-DD'));</v>
      </c>
    </row>
    <row r="58" spans="1:16">
      <c r="A58" s="3" t="s">
        <v>23</v>
      </c>
      <c r="B58">
        <v>23</v>
      </c>
      <c r="C58" t="s">
        <v>59</v>
      </c>
      <c r="P58" t="str">
        <f>"INSERT INTO Colheita(id,cultura,quantidade) values ("&amp;O57&amp;",(select id from cultura where planta = 'FUJI' and dataFinal IS NULL),"&amp;K57&amp;");"</f>
        <v>INSERT INTO Colheita(id,cultura,quantidade) values (226,(select id from cultura where planta = 'FUJI' and dataFinal IS NULL),800);</v>
      </c>
    </row>
    <row r="59" spans="1:16">
      <c r="P59" t="str">
        <f>"INSERT INTO Produto_Colheita (produtoid,operacaocolheitaid) values ((select p.id from plantaproduto pp inner join produto  p on p.id=pp.produto where pp.planta like 'FUJI'),"&amp;O57&amp;");"</f>
        <v>INSERT INTO Produto_Colheita (produtoid,operacaocolheitaid) values ((select p.id from plantaproduto pp inner join produto  p on p.id=pp.produto where pp.planta like 'FUJI'),226);</v>
      </c>
    </row>
    <row r="61" spans="1:16">
      <c r="A61" s="3" t="s">
        <v>27</v>
      </c>
      <c r="B61" t="s">
        <v>0</v>
      </c>
      <c r="C61" t="s">
        <v>9</v>
      </c>
      <c r="D61" t="s">
        <v>10</v>
      </c>
      <c r="E61" t="s">
        <v>11</v>
      </c>
      <c r="F61" t="s">
        <v>32</v>
      </c>
      <c r="G61">
        <v>7</v>
      </c>
      <c r="H61" t="s">
        <v>29</v>
      </c>
      <c r="I61" t="s">
        <v>60</v>
      </c>
      <c r="J61" t="s">
        <v>12</v>
      </c>
      <c r="K61">
        <v>400</v>
      </c>
      <c r="L61" t="s">
        <v>61</v>
      </c>
      <c r="M61" t="s">
        <v>6</v>
      </c>
      <c r="O61">
        <v>227</v>
      </c>
      <c r="P61" t="str">
        <f t="shared" ref="P61" si="0">"INSERT INTO Operacao (anulada,data) values (0, TO_DATE("&amp;I61&amp;", 'YYYY-MM-DD'));"</f>
        <v>INSERT INTO Operacao (anulada,data) values (0, TO_DATE('2023-11-02', 'YYYY-MM-DD'));</v>
      </c>
    </row>
    <row r="62" spans="1:16">
      <c r="A62" s="3" t="s">
        <v>23</v>
      </c>
      <c r="C62" t="s">
        <v>62</v>
      </c>
      <c r="D62" t="s">
        <v>63</v>
      </c>
      <c r="P62" t="str">
        <f>"INSERT INTO Colheita(id,cultura,quantidade) values ("&amp;O61&amp;",(select id from cultura where planta = 'Arbequina' and dataFinal IS NULL),"&amp;K61&amp;");"</f>
        <v>INSERT INTO Colheita(id,cultura,quantidade) values (227,(select id from cultura where planta = 'Arbequina' and dataFinal IS NULL),400);</v>
      </c>
    </row>
    <row r="63" spans="1:16">
      <c r="A63" s="2"/>
      <c r="P63" t="str">
        <f>"INSERT INTO Produto_Colheita (produtoid,operacaocolheitaid) values ((select p.id from plantaproduto pp inner join produto  p on p.id=pp.produto where pp.planta like 'Arbequina'),"&amp;O61&amp;");"</f>
        <v>INSERT INTO Produto_Colheita (produtoid,operacaocolheitaid) values ((select p.id from plantaproduto pp inner join produto  p on p.id=pp.produto where pp.planta like 'Arbequina'),227);</v>
      </c>
    </row>
    <row r="64" spans="1:16">
      <c r="A64" s="2"/>
    </row>
    <row r="65" spans="1:16">
      <c r="A65" s="3" t="s">
        <v>27</v>
      </c>
      <c r="B65" t="s">
        <v>0</v>
      </c>
      <c r="C65" t="s">
        <v>9</v>
      </c>
      <c r="D65" t="s">
        <v>10</v>
      </c>
      <c r="E65" t="s">
        <v>11</v>
      </c>
      <c r="F65" t="s">
        <v>32</v>
      </c>
      <c r="G65">
        <v>7</v>
      </c>
      <c r="H65" t="s">
        <v>29</v>
      </c>
      <c r="I65" t="s">
        <v>64</v>
      </c>
      <c r="J65" t="s">
        <v>12</v>
      </c>
      <c r="K65">
        <v>300</v>
      </c>
      <c r="L65" t="s">
        <v>61</v>
      </c>
      <c r="M65" t="s">
        <v>6</v>
      </c>
      <c r="O65">
        <v>228</v>
      </c>
      <c r="P65" t="str">
        <f t="shared" ref="P65" si="1">"INSERT INTO Operacao (anulada,data) values (0, TO_DATE("&amp;I65&amp;", 'YYYY-MM-DD'));"</f>
        <v>INSERT INTO Operacao (anulada,data) values (0, TO_DATE('2023-11-05', 'YYYY-MM-DD'));</v>
      </c>
    </row>
    <row r="66" spans="1:16">
      <c r="A66" s="3" t="s">
        <v>23</v>
      </c>
      <c r="C66" t="s">
        <v>65</v>
      </c>
      <c r="D66" t="s">
        <v>66</v>
      </c>
      <c r="P66" t="str">
        <f>"INSERT INTO Colheita(id,cultura,quantidade) values ("&amp;O65&amp;",(select id from cultura where planta = 'PICUAL' and dataFinal IS NULL),"&amp;K65&amp;");"</f>
        <v>INSERT INTO Colheita(id,cultura,quantidade) values (228,(select id from cultura where planta = 'PICUAL' and dataFinal IS NULL),300);</v>
      </c>
    </row>
    <row r="67" spans="1:16">
      <c r="A67" s="2"/>
      <c r="P67" t="str">
        <f>"INSERT INTO Produto_Colheita (produtoid,operacaocolheitaid) values ((select p.id from plantaproduto pp inner join produto  p on p.id=pp.produto where pp.planta like 'PICUAL'),"&amp;O65&amp;");"</f>
        <v>INSERT INTO Produto_Colheita (produtoid,operacaocolheitaid) values ((select p.id from plantaproduto pp inner join produto  p on p.id=pp.produto where pp.planta like 'PICUAL'),228);</v>
      </c>
    </row>
    <row r="68" spans="1:16">
      <c r="A68" s="2"/>
    </row>
    <row r="69" spans="1:16">
      <c r="A69" s="3" t="s">
        <v>27</v>
      </c>
      <c r="B69" t="s">
        <v>0</v>
      </c>
      <c r="C69" t="s">
        <v>9</v>
      </c>
      <c r="D69" t="s">
        <v>10</v>
      </c>
      <c r="E69" t="s">
        <v>11</v>
      </c>
      <c r="F69" t="s">
        <v>32</v>
      </c>
      <c r="G69">
        <v>7</v>
      </c>
      <c r="H69" t="s">
        <v>29</v>
      </c>
      <c r="I69" t="s">
        <v>67</v>
      </c>
      <c r="J69" t="s">
        <v>12</v>
      </c>
      <c r="K69">
        <v>350</v>
      </c>
      <c r="L69" t="s">
        <v>61</v>
      </c>
      <c r="M69" t="s">
        <v>6</v>
      </c>
      <c r="O69">
        <v>229</v>
      </c>
      <c r="P69" t="str">
        <f t="shared" ref="P69" si="2">"INSERT INTO Operacao (anulada,data) values (0, TO_DATE("&amp;I69&amp;", 'YYYY-MM-DD'));"</f>
        <v>INSERT INTO Operacao (anulada,data) values (0, TO_DATE('2023-11-08', 'YYYY-MM-DD'));</v>
      </c>
    </row>
    <row r="70" spans="1:16">
      <c r="A70" s="3" t="s">
        <v>23</v>
      </c>
      <c r="B70">
        <v>11</v>
      </c>
      <c r="C70" t="s">
        <v>68</v>
      </c>
      <c r="P70" t="str">
        <f>"INSERT INTO Colheita(id,cultura,quantidade) values ("&amp;O69&amp;",(select id from cultura where planta like  'Galega%' and dataFinal IS NULL),"&amp;K69&amp;");"</f>
        <v>INSERT INTO Colheita(id,cultura,quantidade) values (229,(select id from cultura where planta like  'Galega%' and dataFinal IS NULL),350);</v>
      </c>
    </row>
    <row r="71" spans="1:16">
      <c r="A71" s="2"/>
      <c r="P71" t="str">
        <f>"INSERT INTO Produto_Colheita (produtoid,operacaocolheitaid) values ((select p.id from plantaproduto pp inner join produto  p on p.id=pp.produto where pp.planta like 'Galega%'),"&amp;O69&amp;");"</f>
        <v>INSERT INTO Produto_Colheita (produtoid,operacaocolheitaid) values ((select p.id from plantaproduto pp inner join produto  p on p.id=pp.produto where pp.planta like 'Galega%'),229);</v>
      </c>
    </row>
    <row r="72" spans="1:16">
      <c r="A72" s="2"/>
      <c r="P72">
        <v>5</v>
      </c>
    </row>
    <row r="73" spans="1:16">
      <c r="A73" s="3" t="s">
        <v>27</v>
      </c>
      <c r="B73" t="s">
        <v>0</v>
      </c>
      <c r="C73" t="s">
        <v>9</v>
      </c>
      <c r="D73" t="s">
        <v>10</v>
      </c>
      <c r="E73" t="s">
        <v>11</v>
      </c>
      <c r="F73" t="s">
        <v>32</v>
      </c>
      <c r="G73">
        <v>1</v>
      </c>
      <c r="H73" t="s">
        <v>29</v>
      </c>
      <c r="I73" t="s">
        <v>69</v>
      </c>
      <c r="J73" t="s">
        <v>12</v>
      </c>
      <c r="K73">
        <v>40</v>
      </c>
      <c r="L73" t="s">
        <v>61</v>
      </c>
      <c r="M73" t="s">
        <v>70</v>
      </c>
      <c r="O73">
        <v>230</v>
      </c>
      <c r="P73" t="str">
        <f t="shared" ref="P73" si="3">"INSERT INTO Operacao (anulada,data) values (0, TO_DATE("&amp;I73&amp;", 'YYYY-MM-DD'));"</f>
        <v>INSERT INTO Operacao (anulada,data) values (0, TO_DATE('2016-10-12', 'YYYY-MM-DD'));</v>
      </c>
    </row>
    <row r="74" spans="1:16">
      <c r="A74" s="3" t="s">
        <v>23</v>
      </c>
      <c r="C74" t="s">
        <v>62</v>
      </c>
      <c r="D74" t="s">
        <v>71</v>
      </c>
      <c r="P74" t="str">
        <f>"INSERT INTO Plantacao(id,cultura,quantidade) values ("&amp;O73&amp;",(select id from cultura where planta like  'Arbequina' and dataFinal IS NULL),"&amp;K73&amp;");"</f>
        <v>INSERT INTO Plantacao(id,cultura,quantidade) values (230,(select id from cultura where planta like  'Arbequina' and dataFinal IS NULL),40);</v>
      </c>
    </row>
    <row r="77" spans="1:16">
      <c r="A77" s="3" t="s">
        <v>27</v>
      </c>
      <c r="B77" t="s">
        <v>0</v>
      </c>
      <c r="C77" t="s">
        <v>9</v>
      </c>
      <c r="D77" t="s">
        <v>10</v>
      </c>
      <c r="E77" t="s">
        <v>11</v>
      </c>
      <c r="F77" t="s">
        <v>32</v>
      </c>
      <c r="G77">
        <v>1</v>
      </c>
      <c r="H77" t="s">
        <v>29</v>
      </c>
      <c r="I77" t="s">
        <v>72</v>
      </c>
      <c r="J77" t="s">
        <v>12</v>
      </c>
      <c r="K77">
        <v>50</v>
      </c>
      <c r="L77" t="s">
        <v>73</v>
      </c>
      <c r="M77" t="s">
        <v>70</v>
      </c>
      <c r="O77">
        <v>231</v>
      </c>
      <c r="P77" t="str">
        <f t="shared" ref="P77:P97" si="4">"INSERT INTO Operacao (anulada,data) values (0, TO_DATE("&amp;I77&amp;", 'YYYY-MM-DD'));"</f>
        <v>INSERT INTO Operacao (anulada,data) values (0, TO_DATE('2019-01-09', 'YYYY-MM-DD'));</v>
      </c>
    </row>
    <row r="78" spans="1:16">
      <c r="A78" s="3" t="s">
        <v>23</v>
      </c>
      <c r="C78" t="s">
        <v>74</v>
      </c>
      <c r="D78" t="s">
        <v>75</v>
      </c>
      <c r="P78" t="str">
        <f>"INSERT INTO Plantacao(id,cultura,quantidade) values ("&amp;O77&amp;",(select id from cultura where planta like  'Porta de loja' and dataFinal IS NULL),"&amp;K77&amp;");"</f>
        <v>INSERT INTO Plantacao(id,cultura,quantidade) values (231,(select id from cultura where planta like  'Porta de loja' and dataFinal IS NULL),50);</v>
      </c>
    </row>
    <row r="79" spans="1:16">
      <c r="A79" s="2"/>
    </row>
    <row r="80" spans="1:16">
      <c r="A80" s="2"/>
    </row>
    <row r="81" spans="1:16">
      <c r="A81" s="3" t="s">
        <v>27</v>
      </c>
      <c r="B81" t="s">
        <v>0</v>
      </c>
      <c r="C81" t="s">
        <v>9</v>
      </c>
      <c r="D81" t="s">
        <v>10</v>
      </c>
      <c r="E81" t="s">
        <v>11</v>
      </c>
      <c r="F81" t="s">
        <v>32</v>
      </c>
      <c r="G81">
        <v>1</v>
      </c>
      <c r="H81" t="s">
        <v>29</v>
      </c>
      <c r="I81" t="s">
        <v>72</v>
      </c>
      <c r="J81" t="s">
        <v>12</v>
      </c>
      <c r="K81">
        <v>20</v>
      </c>
      <c r="L81" t="s">
        <v>76</v>
      </c>
      <c r="M81" t="s">
        <v>70</v>
      </c>
      <c r="O81">
        <v>232</v>
      </c>
      <c r="P81" t="str">
        <f t="shared" si="4"/>
        <v>INSERT INTO Operacao (anulada,data) values (0, TO_DATE('2019-01-09', 'YYYY-MM-DD'));</v>
      </c>
    </row>
    <row r="82" spans="1:16">
      <c r="A82" s="3" t="s">
        <v>23</v>
      </c>
      <c r="C82" t="s">
        <v>77</v>
      </c>
      <c r="D82" t="s">
        <v>78</v>
      </c>
      <c r="P82" t="str">
        <f>"INSERT INTO Plantacao(id,cultura,quantidade) values ("&amp;O81&amp;",(select id from cultura where planta like  'Malápio' and dataFinal IS NULL),"&amp;K81&amp;");"</f>
        <v>INSERT INTO Plantacao(id,cultura,quantidade) values (232,(select id from cultura where planta like  'Malápio' and dataFinal IS NULL),20);</v>
      </c>
    </row>
    <row r="83" spans="1:16">
      <c r="A83" s="2"/>
    </row>
    <row r="84" spans="1:16">
      <c r="A84" s="2"/>
    </row>
    <row r="85" spans="1:16">
      <c r="A85" s="3" t="s">
        <v>27</v>
      </c>
      <c r="B85" t="s">
        <v>0</v>
      </c>
      <c r="C85" t="s">
        <v>9</v>
      </c>
      <c r="D85" t="s">
        <v>10</v>
      </c>
      <c r="E85" t="s">
        <v>11</v>
      </c>
      <c r="F85" t="s">
        <v>32</v>
      </c>
      <c r="G85">
        <v>1</v>
      </c>
      <c r="H85" t="s">
        <v>29</v>
      </c>
      <c r="I85" t="s">
        <v>79</v>
      </c>
      <c r="J85" t="s">
        <v>12</v>
      </c>
      <c r="K85">
        <v>40</v>
      </c>
      <c r="L85" t="s">
        <v>73</v>
      </c>
      <c r="M85" t="s">
        <v>70</v>
      </c>
      <c r="O85">
        <v>233</v>
      </c>
      <c r="P85" t="str">
        <f t="shared" si="4"/>
        <v>INSERT INTO Operacao (anulada,data) values (0, TO_DATE('2019-01-10', 'YYYY-MM-DD'));</v>
      </c>
    </row>
    <row r="86" spans="1:16">
      <c r="A86" s="2"/>
      <c r="P86" t="str">
        <f>"INSERT INTO Plantacao(id,cultura,quantidade) values ("&amp;O85&amp;",(select id from cultura where planta like  'Pipo de basto' and dataFinal IS NULL),"&amp;K85&amp;");"</f>
        <v>INSERT INTO Plantacao(id,cultura,quantidade) values (233,(select id from cultura where planta like  'Pipo de basto' and dataFinal IS NULL),40);</v>
      </c>
    </row>
    <row r="87" spans="1:16">
      <c r="A87" s="2"/>
    </row>
    <row r="88" spans="1:16">
      <c r="A88" s="3" t="e" cm="1">
        <f t="array" ref="A88">-- Operação de plantação de Macieira Canada</f>
        <v>#NAME?</v>
      </c>
    </row>
    <row r="89" spans="1:16">
      <c r="A89" s="3" t="s">
        <v>27</v>
      </c>
      <c r="B89" t="s">
        <v>0</v>
      </c>
      <c r="C89" t="s">
        <v>9</v>
      </c>
      <c r="D89" t="s">
        <v>10</v>
      </c>
      <c r="E89" t="s">
        <v>11</v>
      </c>
      <c r="F89" t="s">
        <v>32</v>
      </c>
      <c r="G89">
        <v>1</v>
      </c>
      <c r="H89" t="s">
        <v>29</v>
      </c>
      <c r="I89" t="s">
        <v>79</v>
      </c>
      <c r="J89" t="s">
        <v>12</v>
      </c>
      <c r="K89">
        <v>30</v>
      </c>
      <c r="L89" t="s">
        <v>73</v>
      </c>
      <c r="M89" t="s">
        <v>70</v>
      </c>
      <c r="O89">
        <v>234</v>
      </c>
      <c r="P89" t="str">
        <f t="shared" si="4"/>
        <v>INSERT INTO Operacao (anulada,data) values (0, TO_DATE('2019-01-10', 'YYYY-MM-DD'));</v>
      </c>
    </row>
    <row r="90" spans="1:16">
      <c r="A90" s="3" t="s">
        <v>23</v>
      </c>
      <c r="C90" t="s">
        <v>81</v>
      </c>
      <c r="D90" t="s">
        <v>82</v>
      </c>
      <c r="P90" t="str">
        <f>"INSERT INTO Plantacao(id,cultura,quantidade) values ("&amp;O89&amp;",(select id from cultura where planta like  'Canada' and dataFinal IS NULL),"&amp;K89&amp;");"</f>
        <v>INSERT INTO Plantacao(id,cultura,quantidade) values (234,(select id from cultura where planta like  'Canada' and dataFinal IS NULL),30);</v>
      </c>
    </row>
    <row r="91" spans="1:16">
      <c r="A91" s="2"/>
    </row>
    <row r="92" spans="1:16">
      <c r="A92" s="3" t="e" cm="1">
        <f t="array" ref="A92">-- Operação de plantação de Macieira Grand Fay</f>
        <v>#NAME?</v>
      </c>
    </row>
    <row r="93" spans="1:16">
      <c r="A93" s="3" t="s">
        <v>27</v>
      </c>
      <c r="B93" t="s">
        <v>0</v>
      </c>
      <c r="C93" t="s">
        <v>9</v>
      </c>
      <c r="D93" t="s">
        <v>10</v>
      </c>
      <c r="E93" t="s">
        <v>11</v>
      </c>
      <c r="F93" t="s">
        <v>32</v>
      </c>
      <c r="G93">
        <v>1</v>
      </c>
      <c r="H93" t="s">
        <v>29</v>
      </c>
      <c r="I93" t="s">
        <v>83</v>
      </c>
      <c r="J93" t="s">
        <v>12</v>
      </c>
      <c r="K93">
        <v>40</v>
      </c>
      <c r="L93" t="s">
        <v>73</v>
      </c>
      <c r="M93" t="s">
        <v>70</v>
      </c>
      <c r="O93">
        <v>235</v>
      </c>
      <c r="P93" t="str">
        <f t="shared" si="4"/>
        <v>INSERT INTO Operacao (anulada,data) values (0, TO_DATE('2019-01-11', 'YYYY-MM-DD'));</v>
      </c>
    </row>
    <row r="94" spans="1:16">
      <c r="A94" s="3" t="s">
        <v>23</v>
      </c>
      <c r="C94" t="s">
        <v>84</v>
      </c>
      <c r="D94" t="s">
        <v>85</v>
      </c>
      <c r="P94" t="str">
        <f>"INSERT INTO Plantacao(id,cultura,quantidade) values ("&amp;O93&amp;",(select id from cultura where planta like  'Grand Fay' and dataFinal IS NULL),"&amp;K93&amp;");"</f>
        <v>INSERT INTO Plantacao(id,cultura,quantidade) values (235,(select id from cultura where planta like  'Grand Fay' and dataFinal IS NULL),40);</v>
      </c>
    </row>
    <row r="95" spans="1:16">
      <c r="A95" s="2"/>
    </row>
    <row r="96" spans="1:16">
      <c r="A96" s="3" t="e" cm="1">
        <f t="array" ref="A96">-- Operação de plantação de Macieira Gronho Doce</f>
        <v>#NAME?</v>
      </c>
    </row>
    <row r="97" spans="1:16">
      <c r="A97" s="3" t="s">
        <v>27</v>
      </c>
      <c r="B97" t="s">
        <v>0</v>
      </c>
      <c r="C97" t="s">
        <v>9</v>
      </c>
      <c r="D97" t="s">
        <v>10</v>
      </c>
      <c r="E97" t="s">
        <v>11</v>
      </c>
      <c r="F97" t="s">
        <v>32</v>
      </c>
      <c r="G97">
        <v>1</v>
      </c>
      <c r="H97" t="s">
        <v>29</v>
      </c>
      <c r="I97" t="s">
        <v>83</v>
      </c>
      <c r="J97" t="s">
        <v>12</v>
      </c>
      <c r="K97">
        <v>50</v>
      </c>
      <c r="L97" t="s">
        <v>73</v>
      </c>
      <c r="M97" t="s">
        <v>70</v>
      </c>
      <c r="O97">
        <v>236</v>
      </c>
      <c r="P97" t="str">
        <f t="shared" si="4"/>
        <v>INSERT INTO Operacao (anulada,data) values (0, TO_DATE('2019-01-11', 'YYYY-MM-DD'));</v>
      </c>
    </row>
    <row r="98" spans="1:16">
      <c r="A98" s="3" t="s">
        <v>23</v>
      </c>
      <c r="C98" t="s">
        <v>86</v>
      </c>
      <c r="D98" t="s">
        <v>87</v>
      </c>
      <c r="P98" t="str">
        <f>"INSERT INTO Plantacao(id,cultura,quantidade) values ("&amp;O97&amp;",(select id from cultura where planta like  'Gronho Doce' and dataFinal IS NULL),"&amp;K97&amp;");"</f>
        <v>INSERT INTO Plantacao(id,cultura,quantidade) values (236,(select id from cultura where planta like  'Gronho Doce' and dataFinal IS NULL),50);</v>
      </c>
    </row>
    <row r="101" spans="1:16">
      <c r="A101" s="3" t="s">
        <v>39</v>
      </c>
      <c r="B101" t="s">
        <v>0</v>
      </c>
      <c r="C101" t="s">
        <v>1</v>
      </c>
      <c r="D101" t="s">
        <v>2</v>
      </c>
      <c r="E101" t="s">
        <v>3</v>
      </c>
      <c r="F101" t="s">
        <v>40</v>
      </c>
      <c r="H101" t="s">
        <v>88</v>
      </c>
      <c r="I101" t="s">
        <v>29</v>
      </c>
      <c r="J101" t="s">
        <v>22</v>
      </c>
      <c r="K101" t="s">
        <v>4</v>
      </c>
      <c r="L101">
        <v>700</v>
      </c>
      <c r="M101" t="s">
        <v>73</v>
      </c>
      <c r="N101" t="s">
        <v>6</v>
      </c>
      <c r="O101">
        <v>237</v>
      </c>
      <c r="P101" t="str">
        <f>"INSERT INTO Operacao (anulada,data) values (0, TO_DATE("&amp;J101&amp;", 'YYYY-MM-DD'));"</f>
        <v>INSERT INTO Operacao (anulada,data) values (0, TO_DATE('2023-09-15', 'YYYY-MM-DD'));</v>
      </c>
    </row>
    <row r="102" spans="1:16">
      <c r="A102" s="3" t="s">
        <v>23</v>
      </c>
      <c r="C102" t="s">
        <v>81</v>
      </c>
      <c r="D102" t="s">
        <v>89</v>
      </c>
      <c r="P102" t="str">
        <f>"INSERT INTO Colheita(id,cultura,quantidade) values ("&amp;O101&amp;",(select id from cultura where planta = 'Canada' and dataFinal IS NULL),"&amp;L101&amp;");"</f>
        <v>INSERT INTO Colheita(id,cultura,quantidade) values (237,(select id from cultura where planta = 'Canada' and dataFinal IS NULL),700);</v>
      </c>
    </row>
    <row r="103" spans="1:16">
      <c r="A103" s="2"/>
      <c r="P103" t="str">
        <f>"INSERT INTO Produto_Colheita (produtoid,operacaocolheitaid) values ((select p.id from plantaproduto pp inner join produto  p on p.id=pp.produto where pp.planta like 'Canada'),"&amp;O101&amp;");"</f>
        <v>INSERT INTO Produto_Colheita (produtoid,operacaocolheitaid) values ((select p.id from plantaproduto pp inner join produto  p on p.id=pp.produto where pp.planta like 'Canada'),237);</v>
      </c>
    </row>
    <row r="104" spans="1:16">
      <c r="A104" s="2"/>
    </row>
    <row r="105" spans="1:16">
      <c r="A105" s="3" t="s">
        <v>39</v>
      </c>
      <c r="B105" t="s">
        <v>0</v>
      </c>
      <c r="C105" t="s">
        <v>1</v>
      </c>
      <c r="D105" t="s">
        <v>2</v>
      </c>
      <c r="E105" t="s">
        <v>3</v>
      </c>
      <c r="F105" t="s">
        <v>40</v>
      </c>
      <c r="H105" t="s">
        <v>88</v>
      </c>
      <c r="I105" t="s">
        <v>29</v>
      </c>
      <c r="J105" s="4" t="s">
        <v>98</v>
      </c>
      <c r="K105" t="s">
        <v>4</v>
      </c>
      <c r="L105">
        <v>600</v>
      </c>
      <c r="M105" t="s">
        <v>73</v>
      </c>
      <c r="N105" t="s">
        <v>6</v>
      </c>
      <c r="O105">
        <v>238</v>
      </c>
      <c r="P105" t="str">
        <f>"INSERT INTO Operacao (anulada,data) values (0, TO_DATE('"&amp;J105&amp;", 'YYYY-MM-DD'));"</f>
        <v>INSERT INTO Operacao (anulada,data) values (0, TO_DATE('2023-09-16', 'YYYY-MM-DD'));</v>
      </c>
    </row>
    <row r="106" spans="1:16">
      <c r="A106" s="3" t="s">
        <v>23</v>
      </c>
      <c r="C106" t="s">
        <v>84</v>
      </c>
      <c r="D106" t="s">
        <v>90</v>
      </c>
      <c r="P106" t="str">
        <f>"INSERT INTO Colheita(id,cultura,quantidade) values ("&amp;O105&amp;",(select id from cultura where planta = 'Grand Fay' and dataFinal IS NULL),"&amp;L105&amp;");"</f>
        <v>INSERT INTO Colheita(id,cultura,quantidade) values (238,(select id from cultura where planta = 'Grand Fay' and dataFinal IS NULL),600);</v>
      </c>
    </row>
    <row r="107" spans="1:16">
      <c r="A107" s="2"/>
      <c r="P107" t="str">
        <f>"INSERT INTO Produto_Colheita (produtoid,operacaocolheitaid) values ((select p.id from plantaproduto pp inner join produto  p on p.id=pp.produto where pp.planta like 'Grand Fay'),"&amp;O105&amp;");"</f>
        <v>INSERT INTO Produto_Colheita (produtoid,operacaocolheitaid) values ((select p.id from plantaproduto pp inner join produto  p on p.id=pp.produto where pp.planta like 'Grand Fay'),238);</v>
      </c>
    </row>
    <row r="108" spans="1:16">
      <c r="A108" s="2"/>
    </row>
    <row r="109" spans="1:16">
      <c r="A109" s="3" t="s">
        <v>39</v>
      </c>
      <c r="B109" t="s">
        <v>0</v>
      </c>
      <c r="C109" t="s">
        <v>1</v>
      </c>
      <c r="D109" t="s">
        <v>2</v>
      </c>
      <c r="E109" t="s">
        <v>3</v>
      </c>
      <c r="F109" t="s">
        <v>40</v>
      </c>
      <c r="H109" t="s">
        <v>88</v>
      </c>
      <c r="I109" t="s">
        <v>29</v>
      </c>
      <c r="J109" s="4" t="s">
        <v>99</v>
      </c>
      <c r="K109" t="s">
        <v>4</v>
      </c>
      <c r="L109">
        <v>700</v>
      </c>
      <c r="M109" t="s">
        <v>73</v>
      </c>
      <c r="N109" t="s">
        <v>6</v>
      </c>
      <c r="O109">
        <v>239</v>
      </c>
      <c r="P109" t="str">
        <f>"INSERT INTO Operacao (anulada,data) values (0, TO_DATE('"&amp;J109&amp;", 'YYYY-MM-DD'));"</f>
        <v>INSERT INTO Operacao (anulada,data) values (0, TO_DATE('2023-09-20', 'YYYY-MM-DD'));</v>
      </c>
    </row>
    <row r="110" spans="1:16">
      <c r="A110" s="3" t="s">
        <v>23</v>
      </c>
      <c r="C110" t="s">
        <v>84</v>
      </c>
      <c r="D110" t="s">
        <v>91</v>
      </c>
      <c r="P110" t="str">
        <f>"INSERT INTO Colheita(id,cultura,quantidade) values ("&amp;O109&amp;",(select id from cultura where planta = 'Grand Fay' and dataFinal IS NULL),"&amp;L109&amp;");"</f>
        <v>INSERT INTO Colheita(id,cultura,quantidade) values (239,(select id from cultura where planta = 'Grand Fay' and dataFinal IS NULL),700);</v>
      </c>
    </row>
    <row r="111" spans="1:16">
      <c r="A111" s="2"/>
      <c r="P111" t="str">
        <f>"INSERT INTO Produto_Colheita (produtoid,operacaocolheitaid) values ((select p.id from plantaproduto pp inner join produto  p on p.id=pp.produto where pp.planta like 'Grand Fay'),"&amp;O109&amp;");"</f>
        <v>INSERT INTO Produto_Colheita (produtoid,operacaocolheitaid) values ((select p.id from plantaproduto pp inner join produto  p on p.id=pp.produto where pp.planta like 'Grand Fay'),239);</v>
      </c>
    </row>
    <row r="112" spans="1:16">
      <c r="A112" s="2"/>
    </row>
    <row r="113" spans="1:16">
      <c r="A113" s="3" t="s">
        <v>39</v>
      </c>
      <c r="B113" t="s">
        <v>0</v>
      </c>
      <c r="C113" t="s">
        <v>1</v>
      </c>
      <c r="D113" t="s">
        <v>2</v>
      </c>
      <c r="E113" t="s">
        <v>3</v>
      </c>
      <c r="F113" t="s">
        <v>40</v>
      </c>
      <c r="H113" t="s">
        <v>88</v>
      </c>
      <c r="I113" t="s">
        <v>29</v>
      </c>
      <c r="J113" s="4" t="s">
        <v>100</v>
      </c>
      <c r="K113" t="s">
        <v>4</v>
      </c>
      <c r="L113">
        <v>600</v>
      </c>
      <c r="M113" t="s">
        <v>73</v>
      </c>
      <c r="N113" t="s">
        <v>6</v>
      </c>
      <c r="O113">
        <v>240</v>
      </c>
      <c r="P113" t="str">
        <f>"INSERT INTO Operacao (anulada,data) values (0, TO_DATE('"&amp;J113&amp;", 'YYYY-MM-DD'));"</f>
        <v>INSERT INTO Operacao (anulada,data) values (0, TO_DATE('2023-09-27', 'YYYY-MM-DD'));</v>
      </c>
    </row>
    <row r="114" spans="1:16">
      <c r="A114" s="3" t="s">
        <v>23</v>
      </c>
      <c r="C114" t="s">
        <v>80</v>
      </c>
      <c r="D114" t="s">
        <v>92</v>
      </c>
      <c r="P114" t="str">
        <f>"INSERT INTO Colheita(id,cultura,quantidade) values ("&amp;O113&amp;",(select id from cultura where planta = 'Pipo de basto' and dataFinal IS NULL),"&amp;L113&amp;");"</f>
        <v>INSERT INTO Colheita(id,cultura,quantidade) values (240,(select id from cultura where planta = 'Pipo de basto' and dataFinal IS NULL),600);</v>
      </c>
    </row>
    <row r="115" spans="1:16">
      <c r="A115" s="2"/>
      <c r="P115" t="str">
        <f>"INSERT INTO Produto_Colheita (produtoid,operacaocolheitaid) values ((select p.id from plantaproduto pp inner join produto  p on p.id=pp.produto where pp.planta like 'Pipo de basto'),"&amp;O113&amp;");"</f>
        <v>INSERT INTO Produto_Colheita (produtoid,operacaocolheitaid) values ((select p.id from plantaproduto pp inner join produto  p on p.id=pp.produto where pp.planta like 'Pipo de basto'),240);</v>
      </c>
    </row>
    <row r="116" spans="1:16">
      <c r="A116" s="2"/>
    </row>
    <row r="117" spans="1:16">
      <c r="A117" s="3" t="s">
        <v>39</v>
      </c>
      <c r="B117" t="s">
        <v>0</v>
      </c>
      <c r="C117" t="s">
        <v>1</v>
      </c>
      <c r="D117" t="s">
        <v>2</v>
      </c>
      <c r="E117" t="s">
        <v>3</v>
      </c>
      <c r="F117" t="s">
        <v>40</v>
      </c>
      <c r="H117" t="s">
        <v>88</v>
      </c>
      <c r="I117" t="s">
        <v>29</v>
      </c>
      <c r="J117" s="4" t="s">
        <v>101</v>
      </c>
      <c r="K117" t="s">
        <v>4</v>
      </c>
      <c r="L117">
        <v>700</v>
      </c>
      <c r="M117" t="s">
        <v>73</v>
      </c>
      <c r="N117" t="s">
        <v>6</v>
      </c>
      <c r="O117">
        <v>241</v>
      </c>
      <c r="P117" t="str">
        <f>"INSERT INTO Operacao (anulada,data) values (0, TO_DATE('"&amp;J117&amp;", 'YYYY-MM-DD'));"</f>
        <v>INSERT INTO Operacao (anulada,data) values (0, TO_DATE('2023-10-05', 'YYYY-MM-DD'));</v>
      </c>
    </row>
    <row r="118" spans="1:16">
      <c r="A118" s="3" t="s">
        <v>23</v>
      </c>
      <c r="C118" t="s">
        <v>80</v>
      </c>
      <c r="D118" t="s">
        <v>93</v>
      </c>
      <c r="P118" t="str">
        <f>"INSERT INTO Colheita(id,cultura,quantidade) values ("&amp;O117&amp;",(select id from cultura where planta = 'Pipo de basto' and dataFinal IS NULL),"&amp;L117&amp;");"</f>
        <v>INSERT INTO Colheita(id,cultura,quantidade) values (241,(select id from cultura where planta = 'Pipo de basto' and dataFinal IS NULL),700);</v>
      </c>
    </row>
    <row r="119" spans="1:16">
      <c r="A119" s="2"/>
      <c r="P119" t="str">
        <f>"INSERT INTO Produto_Colheita (produtoid,operacaocolheitaid) values ((select p.id from plantaproduto pp inner join produto  p on p.id=pp.produto where pp.planta like 'Pipo de basto'),"&amp;O117&amp;");"</f>
        <v>INSERT INTO Produto_Colheita (produtoid,operacaocolheitaid) values ((select p.id from plantaproduto pp inner join produto  p on p.id=pp.produto where pp.planta like 'Pipo de basto'),241);</v>
      </c>
    </row>
    <row r="120" spans="1:16">
      <c r="A120" s="2"/>
    </row>
    <row r="121" spans="1:16">
      <c r="A121" s="3" t="s">
        <v>39</v>
      </c>
      <c r="B121" t="s">
        <v>0</v>
      </c>
      <c r="C121" t="s">
        <v>1</v>
      </c>
      <c r="D121" t="s">
        <v>2</v>
      </c>
      <c r="E121" t="s">
        <v>3</v>
      </c>
      <c r="F121" t="s">
        <v>40</v>
      </c>
      <c r="H121" t="s">
        <v>88</v>
      </c>
      <c r="I121" t="s">
        <v>29</v>
      </c>
      <c r="J121" s="4" t="s">
        <v>102</v>
      </c>
      <c r="K121" t="s">
        <v>4</v>
      </c>
      <c r="L121">
        <v>1200</v>
      </c>
      <c r="M121" t="s">
        <v>73</v>
      </c>
      <c r="N121" t="s">
        <v>6</v>
      </c>
      <c r="O121">
        <v>242</v>
      </c>
      <c r="P121" t="str">
        <f>"INSERT INTO Operacao (anulada,data) values (0, TO_DATE('"&amp;J121&amp;", 'YYYY-MM-DD'));"</f>
        <v>INSERT INTO Operacao (anulada,data) values (0, TO_DATE('2023-10-15', 'YYYY-MM-DD'));</v>
      </c>
    </row>
    <row r="122" spans="1:16">
      <c r="A122" s="3" t="s">
        <v>23</v>
      </c>
      <c r="C122" t="s">
        <v>86</v>
      </c>
      <c r="D122" t="s">
        <v>94</v>
      </c>
      <c r="P122" t="str">
        <f>"INSERT INTO Colheita(id,cultura,quantidade) values ("&amp;O121&amp;",(select id from cultura where planta = 'Gronho Doce' and dataFinal IS NULL),"&amp;L121&amp;");"</f>
        <v>INSERT INTO Colheita(id,cultura,quantidade) values (242,(select id from cultura where planta = 'Gronho Doce' and dataFinal IS NULL),1200);</v>
      </c>
    </row>
    <row r="123" spans="1:16">
      <c r="A123" s="2"/>
      <c r="P123" t="str">
        <f>"INSERT INTO Produto_Colheita (produtoid,operacaocolheitaid) values ((select p.id from plantaproduto pp inner join produto  p on p.id=pp.produto where pp.planta like 'Gronho Doce'),"&amp;O121&amp;");"</f>
        <v>INSERT INTO Produto_Colheita (produtoid,operacaocolheitaid) values ((select p.id from plantaproduto pp inner join produto  p on p.id=pp.produto where pp.planta like 'Gronho Doce'),242);</v>
      </c>
    </row>
    <row r="124" spans="1:16">
      <c r="A124" s="2"/>
    </row>
    <row r="125" spans="1:16">
      <c r="A125" s="3" t="s">
        <v>39</v>
      </c>
      <c r="B125" t="s">
        <v>0</v>
      </c>
      <c r="C125" t="s">
        <v>1</v>
      </c>
      <c r="D125" t="s">
        <v>2</v>
      </c>
      <c r="E125" t="s">
        <v>3</v>
      </c>
      <c r="F125" t="s">
        <v>40</v>
      </c>
      <c r="H125" t="s">
        <v>88</v>
      </c>
      <c r="I125" t="s">
        <v>29</v>
      </c>
      <c r="J125" s="4" t="s">
        <v>102</v>
      </c>
      <c r="K125" t="s">
        <v>4</v>
      </c>
      <c r="L125">
        <v>700</v>
      </c>
      <c r="M125" t="s">
        <v>73</v>
      </c>
      <c r="N125" t="s">
        <v>6</v>
      </c>
      <c r="O125">
        <v>243</v>
      </c>
      <c r="P125" t="str">
        <f>"INSERT INTO Operacao (anulada,data) values (0, TO_DATE('"&amp;J125&amp;", 'YYYY-MM-DD'));"</f>
        <v>INSERT INTO Operacao (anulada,data) values (0, TO_DATE('2023-10-15', 'YYYY-MM-DD'));</v>
      </c>
    </row>
    <row r="126" spans="1:16">
      <c r="A126" s="3" t="s">
        <v>23</v>
      </c>
      <c r="C126" t="s">
        <v>77</v>
      </c>
      <c r="D126" t="s">
        <v>95</v>
      </c>
      <c r="P126" t="str">
        <f>"INSERT INTO Colheita(id,cultura,quantidade) values ("&amp;O125&amp;",(select id from cultura where planta = 'Malápio' and dataFinal IS NULL),"&amp;L125&amp;");"</f>
        <v>INSERT INTO Colheita(id,cultura,quantidade) values (243,(select id from cultura where planta = 'Malápio' and dataFinal IS NULL),700);</v>
      </c>
    </row>
    <row r="127" spans="1:16">
      <c r="A127" s="2"/>
      <c r="P127" t="str">
        <f>"INSERT INTO Produto_Colheita (produtoid,operacaocolheitaid) values ((select p.id from plantaproduto pp inner join produto  p on p.id=pp.produto where pp.planta like 'Malápio'),"&amp;O125&amp;");"</f>
        <v>INSERT INTO Produto_Colheita (produtoid,operacaocolheitaid) values ((select p.id from plantaproduto pp inner join produto  p on p.id=pp.produto where pp.planta like 'Malápio'),243);</v>
      </c>
    </row>
    <row r="128" spans="1:16">
      <c r="A128" s="2"/>
    </row>
    <row r="129" spans="1:20">
      <c r="A129" s="3" t="s">
        <v>39</v>
      </c>
      <c r="B129" t="s">
        <v>0</v>
      </c>
      <c r="C129" t="s">
        <v>1</v>
      </c>
      <c r="D129" t="s">
        <v>2</v>
      </c>
      <c r="E129" t="s">
        <v>3</v>
      </c>
      <c r="F129" t="s">
        <v>40</v>
      </c>
      <c r="H129" t="s">
        <v>88</v>
      </c>
      <c r="I129" t="s">
        <v>29</v>
      </c>
      <c r="J129" s="4" t="s">
        <v>103</v>
      </c>
      <c r="K129" t="s">
        <v>4</v>
      </c>
      <c r="L129">
        <v>700</v>
      </c>
      <c r="M129" t="s">
        <v>73</v>
      </c>
      <c r="N129" t="s">
        <v>6</v>
      </c>
      <c r="O129">
        <v>244</v>
      </c>
      <c r="P129" t="str">
        <f>"INSERT INTO Operacao (anulada,data) values (0, TO_DATE('"&amp;J129&amp;", 'YYYY-MM-DD'));"</f>
        <v>INSERT INTO Operacao (anulada,data) values (0, TO_DATE('2023-11-12', 'YYYY-MM-DD'));</v>
      </c>
    </row>
    <row r="130" spans="1:20">
      <c r="A130" s="3" t="s">
        <v>23</v>
      </c>
      <c r="C130" t="s">
        <v>74</v>
      </c>
      <c r="D130" t="s">
        <v>96</v>
      </c>
      <c r="P130" t="str">
        <f>"INSERT INTO Colheita(id,cultura,quantidade) values ("&amp;O129&amp;",(select id from cultura where planta = 'Porta de Loja' and dataFinal IS NULL),"&amp;L129&amp;");"</f>
        <v>INSERT INTO Colheita(id,cultura,quantidade) values (244,(select id from cultura where planta = 'Porta de Loja' and dataFinal IS NULL),700);</v>
      </c>
    </row>
    <row r="131" spans="1:20">
      <c r="A131" s="2"/>
      <c r="P131" t="str">
        <f>"INSERT INTO Produto_Colheita (produtoid,operacaocolheitaid) values ((select p.id from plantaproduto pp inner join produto  p on p.id=pp.produto where pp.planta like 'Porta de Loja' ),"&amp;O129&amp;");"</f>
        <v>INSERT INTO Produto_Colheita (produtoid,operacaocolheitaid) values ((select p.id from plantaproduto pp inner join produto  p on p.id=pp.produto where pp.planta like 'Porta de Loja' ),244);</v>
      </c>
    </row>
    <row r="132" spans="1:20">
      <c r="A132" s="2"/>
    </row>
    <row r="133" spans="1:20">
      <c r="A133" s="3" t="s">
        <v>39</v>
      </c>
      <c r="B133" t="s">
        <v>0</v>
      </c>
      <c r="C133" t="s">
        <v>1</v>
      </c>
      <c r="D133" t="s">
        <v>2</v>
      </c>
      <c r="E133" t="s">
        <v>3</v>
      </c>
      <c r="F133" t="s">
        <v>40</v>
      </c>
      <c r="H133" t="s">
        <v>88</v>
      </c>
      <c r="I133" t="s">
        <v>29</v>
      </c>
      <c r="J133" s="4" t="s">
        <v>104</v>
      </c>
      <c r="K133" t="s">
        <v>4</v>
      </c>
      <c r="L133">
        <v>800</v>
      </c>
      <c r="M133" t="s">
        <v>73</v>
      </c>
      <c r="N133" t="s">
        <v>6</v>
      </c>
      <c r="O133">
        <v>245</v>
      </c>
      <c r="P133" t="str">
        <f>"INSERT INTO Operacao (anulada,data) values (0, TO_DATE('"&amp;J133&amp;", 'YYYY-MM-DD'));"</f>
        <v>INSERT INTO Operacao (anulada,data) values (0, TO_DATE('2023-11-15', 'YYYY-MM-DD'));</v>
      </c>
    </row>
    <row r="134" spans="1:20">
      <c r="A134" s="3" t="s">
        <v>23</v>
      </c>
      <c r="C134" t="s">
        <v>74</v>
      </c>
      <c r="D134" t="s">
        <v>97</v>
      </c>
      <c r="P134" t="str">
        <f>"INSERT INTO Colheita(id,cultura,quantidade) values ("&amp;O133&amp;",(select id from cultura where planta = 'Porta de Loja' and dataFinal IS NULL),"&amp;L133&amp;");"</f>
        <v>INSERT INTO Colheita(id,cultura,quantidade) values (245,(select id from cultura where planta = 'Porta de Loja' and dataFinal IS NULL),800);</v>
      </c>
    </row>
    <row r="135" spans="1:20">
      <c r="P135" t="str">
        <f>"INSERT INTO Produto_Colheita (produtoid,operacaocolheitaid) values ((select p.id from plantaproduto pp inner join produto  p on p.id=pp.produto where pp.planta like 'Porta de Loja' ),"&amp;O133&amp;");"</f>
        <v>INSERT INTO Produto_Colheita (produtoid,operacaocolheitaid) values ((select p.id from plantaproduto pp inner join produto  p on p.id=pp.produto where pp.planta like 'Porta de Loja' ),245);</v>
      </c>
      <c r="R135" t="str">
        <f>"INSERT INTO operacaoRegaSetor (" &amp; $A$1 &amp; ", " &amp; $C$1 &amp; ", " &amp; $D$1 &amp; ", " &amp; $E$1 &amp; ") VALUES (" &amp; A2 &amp; ", " &amp; C2 &amp; ", TO_TIMESTAMP('" &amp; B2 &amp; " " &amp; D2 &amp; "', 'DD/MM/YYYY HH24:MI'), " &amp; E2 &amp; ")"</f>
        <v>INSERT INTO operacaoRegaSetor (, , , ) VALUES (insert into operacao,  data, TO_TIMESTAMP('tipoOperacao  quantidade', 'DD/MM/YYYY HH24:MI'),  parcela)</v>
      </c>
    </row>
    <row r="137" spans="1:20">
      <c r="A137" s="3" t="s">
        <v>105</v>
      </c>
      <c r="B137" t="s">
        <v>9</v>
      </c>
      <c r="C137" t="s">
        <v>10</v>
      </c>
      <c r="D137" t="s">
        <v>11</v>
      </c>
      <c r="E137" t="s">
        <v>106</v>
      </c>
      <c r="F137" t="s">
        <v>107</v>
      </c>
      <c r="G137" t="s">
        <v>0</v>
      </c>
      <c r="H137" t="s">
        <v>32</v>
      </c>
      <c r="I137" t="s">
        <v>29</v>
      </c>
      <c r="J137" t="s">
        <v>108</v>
      </c>
      <c r="K137" t="s">
        <v>12</v>
      </c>
      <c r="L137">
        <v>120</v>
      </c>
      <c r="M137" t="s">
        <v>61</v>
      </c>
      <c r="N137">
        <v>1</v>
      </c>
      <c r="O137" t="s">
        <v>109</v>
      </c>
      <c r="P137">
        <v>5</v>
      </c>
      <c r="Q137" t="s">
        <v>6</v>
      </c>
      <c r="S137">
        <v>246</v>
      </c>
      <c r="T137" t="str">
        <f t="shared" ref="T137" si="5">"INSERT INTO Operacao (anulada,data) values (0, TO_DATE("&amp;J137&amp;", 'YYYY-MM-DD'));"</f>
        <v>INSERT INTO Operacao (anulada,data) values (0, TO_DATE('2021-01-13', 'YYYY-MM-DD'));</v>
      </c>
    </row>
    <row r="138" spans="1:20">
      <c r="A138" s="3" t="s">
        <v>110</v>
      </c>
      <c r="C138" t="s">
        <v>111</v>
      </c>
      <c r="D138" t="s">
        <v>112</v>
      </c>
      <c r="E138" t="s">
        <v>113</v>
      </c>
      <c r="F138" t="s">
        <v>114</v>
      </c>
      <c r="T138" t="str">
        <f t="shared" ref="T138" si="6">"insert into operacaofatorProducao(id,fatorproducao,parcela,quantidade) values ("&amp;S137&amp;","&amp;O137&amp;","&amp;M137&amp;","&amp;L137&amp;");"</f>
        <v>insert into operacaofatorProducao(id,fatorproducao,parcela,quantidade) values (246,'BIOFERTIL N6','Campo grande',120);</v>
      </c>
    </row>
    <row r="139" spans="1:20">
      <c r="A139" s="2"/>
      <c r="T139" t="str">
        <f t="shared" ref="T139" si="7">"insert into operacaoAplicacao(id) values ("&amp;S137&amp;");"</f>
        <v>insert into operacaoAplicacao(id) values (246);</v>
      </c>
    </row>
    <row r="140" spans="1:20">
      <c r="A140" s="2"/>
      <c r="T140" t="str">
        <f t="shared" ref="T140" si="8">"insert into culturaoperacaofatorproducao(operacaofatorproducao,cultura) values ("&amp;S137&amp;",(select id from cultura where lower(planta) = lower('PICUAL') and dataFinal IS NULL));"</f>
        <v>insert into culturaoperacaofatorproducao(operacaofatorproducao,cultura) values (246,(select id from cultura where lower(planta) = lower('PICUAL') and dataFinal IS NULL));</v>
      </c>
    </row>
    <row r="141" spans="1:20">
      <c r="A141" s="2"/>
      <c r="R141" t="str">
        <f>J142</f>
        <v>'2021-01-12'</v>
      </c>
    </row>
    <row r="142" spans="1:20">
      <c r="A142" s="3" t="s">
        <v>105</v>
      </c>
      <c r="B142" t="s">
        <v>9</v>
      </c>
      <c r="C142" t="s">
        <v>10</v>
      </c>
      <c r="D142" t="s">
        <v>11</v>
      </c>
      <c r="E142" t="s">
        <v>106</v>
      </c>
      <c r="F142" t="s">
        <v>107</v>
      </c>
      <c r="G142" t="s">
        <v>0</v>
      </c>
      <c r="H142" t="s">
        <v>32</v>
      </c>
      <c r="I142" t="s">
        <v>29</v>
      </c>
      <c r="J142" t="s">
        <v>115</v>
      </c>
      <c r="K142" t="s">
        <v>12</v>
      </c>
      <c r="L142">
        <v>180</v>
      </c>
      <c r="M142" t="s">
        <v>61</v>
      </c>
      <c r="N142">
        <v>1</v>
      </c>
      <c r="O142" t="s">
        <v>109</v>
      </c>
      <c r="P142">
        <v>5</v>
      </c>
      <c r="Q142" t="s">
        <v>6</v>
      </c>
      <c r="S142">
        <v>247</v>
      </c>
      <c r="T142" t="str">
        <f t="shared" ref="T142" si="9">"INSERT INTO Operacao (anulada,data) values (0, TO_DATE("&amp;J142&amp;", 'YYYY-MM-DD'));"</f>
        <v>INSERT INTO Operacao (anulada,data) values (0, TO_DATE('2021-01-12', 'YYYY-MM-DD'));</v>
      </c>
    </row>
    <row r="143" spans="1:20">
      <c r="A143" s="3" t="s">
        <v>110</v>
      </c>
      <c r="B143">
        <v>11</v>
      </c>
      <c r="C143" t="s">
        <v>116</v>
      </c>
      <c r="T143" t="str">
        <f t="shared" ref="T143" si="10">"insert into operacaofatorProducao(id,fatorproducao,parcela,quantidade) values ("&amp;S142&amp;","&amp;O142&amp;","&amp;M142&amp;","&amp;L142&amp;");"</f>
        <v>insert into operacaofatorProducao(id,fatorproducao,parcela,quantidade) values (247,'BIOFERTIL N6','Campo grande',180);</v>
      </c>
    </row>
    <row r="144" spans="1:20">
      <c r="A144" s="2"/>
      <c r="T144" t="str">
        <f t="shared" ref="T144" si="11">"insert into operacaoAplicacao(id) values ("&amp;S142&amp;");"</f>
        <v>insert into operacaoAplicacao(id) values (247);</v>
      </c>
    </row>
    <row r="145" spans="1:20">
      <c r="A145" s="2"/>
      <c r="T145" t="str">
        <f>"insert into culturaoperacaofatorproducao(operacaofatorproducao,cultura) values ("&amp;S142&amp;",(select id from cultura where lower(planta) like lower('galega%') and dataFinal IS NULL));"</f>
        <v>insert into culturaoperacaofatorproducao(operacaofatorproducao,cultura) values (247,(select id from cultura where lower(planta) like lower('galega%') and dataFinal IS NULL));</v>
      </c>
    </row>
    <row r="146" spans="1:20">
      <c r="A146" s="2"/>
    </row>
    <row r="147" spans="1:20">
      <c r="A147" s="3" t="s">
        <v>105</v>
      </c>
      <c r="B147" t="s">
        <v>9</v>
      </c>
      <c r="C147" t="s">
        <v>10</v>
      </c>
      <c r="D147" t="s">
        <v>11</v>
      </c>
      <c r="E147" t="s">
        <v>106</v>
      </c>
      <c r="F147" t="s">
        <v>107</v>
      </c>
      <c r="G147" t="s">
        <v>0</v>
      </c>
      <c r="H147" t="s">
        <v>32</v>
      </c>
      <c r="I147" t="s">
        <v>29</v>
      </c>
      <c r="J147" t="s">
        <v>115</v>
      </c>
      <c r="K147" t="s">
        <v>12</v>
      </c>
      <c r="L147">
        <v>240</v>
      </c>
      <c r="M147" t="s">
        <v>61</v>
      </c>
      <c r="N147">
        <v>1</v>
      </c>
      <c r="O147" t="s">
        <v>109</v>
      </c>
      <c r="P147">
        <v>5</v>
      </c>
      <c r="Q147" t="s">
        <v>6</v>
      </c>
      <c r="S147">
        <v>248</v>
      </c>
      <c r="T147" t="str">
        <f>"INSERT INTO Operacao (anulada,data) values (0, TO_DATE("&amp;J147&amp;", 'YYYY-MM-DD'));"</f>
        <v>INSERT INTO Operacao (anulada,data) values (0, TO_DATE('2021-01-12', 'YYYY-MM-DD'));</v>
      </c>
    </row>
    <row r="148" spans="1:20">
      <c r="A148" s="3" t="s">
        <v>110</v>
      </c>
      <c r="C148" t="s">
        <v>111</v>
      </c>
      <c r="D148" t="s">
        <v>112</v>
      </c>
      <c r="E148" t="s">
        <v>117</v>
      </c>
      <c r="F148" t="s">
        <v>118</v>
      </c>
      <c r="T148" t="str">
        <f t="shared" ref="T148" si="12">"insert into operacaofatorProducao(id,fatorproducao,parcela,quantidade) values ("&amp;S147&amp;","&amp;O147&amp;","&amp;M147&amp;","&amp;L147&amp;");"</f>
        <v>insert into operacaofatorProducao(id,fatorproducao,parcela,quantidade) values (248,'BIOFERTIL N6','Campo grande',240);</v>
      </c>
    </row>
    <row r="149" spans="1:20">
      <c r="A149" s="2"/>
      <c r="T149" t="str">
        <f t="shared" ref="T149" si="13">"insert into operacaoAplicacao(id) values ("&amp;S147&amp;");"</f>
        <v>insert into operacaoAplicacao(id) values (248);</v>
      </c>
    </row>
    <row r="150" spans="1:20">
      <c r="A150" s="2"/>
      <c r="T150" t="str">
        <f>"insert into culturaoperacaofatorproducao(operacaofatorproducao,cultura) values ("&amp;S147&amp;",(select id from cultura where lower(planta) = lower('Arbequina') and dataFinal IS NULL));"</f>
        <v>insert into culturaoperacaofatorproducao(operacaofatorproducao,cultura) values (248,(select id from cultura where lower(planta) = lower('Arbequina') and dataFinal IS NULL));</v>
      </c>
    </row>
    <row r="151" spans="1:20">
      <c r="A151" s="2"/>
    </row>
    <row r="152" spans="1:20">
      <c r="A152" s="3" t="s">
        <v>105</v>
      </c>
      <c r="B152" t="s">
        <v>9</v>
      </c>
      <c r="C152" t="s">
        <v>10</v>
      </c>
      <c r="D152" t="s">
        <v>11</v>
      </c>
      <c r="E152" t="s">
        <v>106</v>
      </c>
      <c r="F152" t="s">
        <v>107</v>
      </c>
      <c r="G152" t="s">
        <v>0</v>
      </c>
      <c r="H152" t="s">
        <v>32</v>
      </c>
      <c r="I152" t="s">
        <v>29</v>
      </c>
      <c r="J152" t="s">
        <v>115</v>
      </c>
      <c r="K152" t="s">
        <v>12</v>
      </c>
      <c r="L152">
        <v>120</v>
      </c>
      <c r="M152" t="s">
        <v>61</v>
      </c>
      <c r="N152">
        <v>1</v>
      </c>
      <c r="O152" t="s">
        <v>109</v>
      </c>
      <c r="P152">
        <v>5</v>
      </c>
      <c r="Q152" t="s">
        <v>6</v>
      </c>
      <c r="S152">
        <v>249</v>
      </c>
      <c r="T152" t="str">
        <f t="shared" ref="T152:T172" si="14">"INSERT INTO Operacao (anulada,data) values (0, TO_DATE("&amp;J152&amp;", 'YYYY-MM-DD'));"</f>
        <v>INSERT INTO Operacao (anulada,data) values (0, TO_DATE('2021-01-12', 'YYYY-MM-DD'));</v>
      </c>
    </row>
    <row r="153" spans="1:20">
      <c r="A153" s="3" t="s">
        <v>110</v>
      </c>
      <c r="C153" t="s">
        <v>111</v>
      </c>
      <c r="D153" t="s">
        <v>112</v>
      </c>
      <c r="E153" t="s">
        <v>113</v>
      </c>
      <c r="F153" t="s">
        <v>119</v>
      </c>
      <c r="T153" t="str">
        <f t="shared" ref="T153:T173" si="15">"insert into operacaofatorProducao(id,fatorproducao,parcela,quantidade) values ("&amp;S152&amp;","&amp;O152&amp;","&amp;M152&amp;","&amp;L152&amp;");"</f>
        <v>insert into operacaofatorProducao(id,fatorproducao,parcela,quantidade) values (249,'BIOFERTIL N6','Campo grande',120);</v>
      </c>
    </row>
    <row r="154" spans="1:20">
      <c r="A154" s="2"/>
      <c r="T154" t="str">
        <f t="shared" ref="T154" si="16">"insert into operacaoAplicacao(id) values ("&amp;S152&amp;");"</f>
        <v>insert into operacaoAplicacao(id) values (249);</v>
      </c>
    </row>
    <row r="155" spans="1:20">
      <c r="A155" s="2"/>
      <c r="T155" t="str">
        <f t="shared" ref="T155" si="17">"insert into culturaoperacaofatorproducao(operacaofatorproducao,cultura) values ("&amp;S152&amp;",(select id from cultura where lower(planta) = lower('PICUAL') and dataFinal IS NULL));"</f>
        <v>insert into culturaoperacaofatorproducao(operacaofatorproducao,cultura) values (249,(select id from cultura where lower(planta) = lower('PICUAL') and dataFinal IS NULL));</v>
      </c>
    </row>
    <row r="156" spans="1:20">
      <c r="A156" s="2"/>
    </row>
    <row r="157" spans="1:20">
      <c r="A157" s="3" t="s">
        <v>105</v>
      </c>
      <c r="B157" t="s">
        <v>9</v>
      </c>
      <c r="C157" t="s">
        <v>10</v>
      </c>
      <c r="D157" t="s">
        <v>11</v>
      </c>
      <c r="E157" t="s">
        <v>106</v>
      </c>
      <c r="F157" t="s">
        <v>107</v>
      </c>
      <c r="G157" t="s">
        <v>0</v>
      </c>
      <c r="H157" t="s">
        <v>32</v>
      </c>
      <c r="I157" t="s">
        <v>29</v>
      </c>
      <c r="J157" t="s">
        <v>115</v>
      </c>
      <c r="K157" t="s">
        <v>12</v>
      </c>
      <c r="L157">
        <v>180</v>
      </c>
      <c r="M157" t="s">
        <v>61</v>
      </c>
      <c r="N157">
        <v>1</v>
      </c>
      <c r="O157" t="s">
        <v>109</v>
      </c>
      <c r="P157">
        <v>5</v>
      </c>
      <c r="Q157" t="s">
        <v>6</v>
      </c>
      <c r="S157">
        <v>250</v>
      </c>
      <c r="T157" t="str">
        <f t="shared" ref="T157" si="18">"INSERT INTO Operacao (anulada,data) values (0, TO_DATE("&amp;J157&amp;", 'YYYY-MM-DD'));"</f>
        <v>INSERT INTO Operacao (anulada,data) values (0, TO_DATE('2021-01-12', 'YYYY-MM-DD'));</v>
      </c>
    </row>
    <row r="158" spans="1:20">
      <c r="A158" s="3" t="s">
        <v>110</v>
      </c>
      <c r="B158">
        <v>11</v>
      </c>
      <c r="C158" t="s">
        <v>120</v>
      </c>
      <c r="T158" t="str">
        <f t="shared" ref="T158" si="19">"insert into operacaofatorProducao(id,fatorproducao,parcela,quantidade) values ("&amp;S157&amp;","&amp;O157&amp;","&amp;M157&amp;","&amp;L157&amp;");"</f>
        <v>insert into operacaofatorProducao(id,fatorproducao,parcela,quantidade) values (250,'BIOFERTIL N6','Campo grande',180);</v>
      </c>
    </row>
    <row r="159" spans="1:20">
      <c r="T159" t="str">
        <f t="shared" ref="T159" si="20">"insert into operacaoAplicacao(id) values ("&amp;S157&amp;");"</f>
        <v>insert into operacaoAplicacao(id) values (250);</v>
      </c>
    </row>
    <row r="160" spans="1:20">
      <c r="T160" t="str">
        <f>"insert into culturaoperacaofatorproducao(operacaofatorproducao,cultura) values ("&amp;S157&amp;",(select id from cultura where lower(planta) like lower('galega%') and dataFinal IS NULL));"</f>
        <v>insert into culturaoperacaofatorproducao(operacaofatorproducao,cultura) values (250,(select id from cultura where lower(planta) like lower('galega%') and dataFinal IS NULL));</v>
      </c>
    </row>
    <row r="162" spans="1:20">
      <c r="A162" s="3" t="s">
        <v>105</v>
      </c>
      <c r="B162" t="s">
        <v>9</v>
      </c>
      <c r="C162" t="s">
        <v>10</v>
      </c>
      <c r="D162" t="s">
        <v>11</v>
      </c>
      <c r="E162" t="s">
        <v>106</v>
      </c>
      <c r="F162" t="s">
        <v>107</v>
      </c>
      <c r="G162" t="s">
        <v>0</v>
      </c>
      <c r="H162" t="s">
        <v>32</v>
      </c>
      <c r="I162" t="s">
        <v>29</v>
      </c>
      <c r="J162" t="s">
        <v>108</v>
      </c>
      <c r="K162" t="s">
        <v>12</v>
      </c>
      <c r="L162">
        <v>240</v>
      </c>
      <c r="M162" t="s">
        <v>61</v>
      </c>
      <c r="N162">
        <v>1</v>
      </c>
      <c r="O162" t="s">
        <v>109</v>
      </c>
      <c r="P162">
        <v>5</v>
      </c>
      <c r="Q162" t="s">
        <v>6</v>
      </c>
      <c r="S162">
        <v>251</v>
      </c>
      <c r="T162" t="str">
        <f t="shared" si="14"/>
        <v>INSERT INTO Operacao (anulada,data) values (0, TO_DATE('2021-01-13', 'YYYY-MM-DD'));</v>
      </c>
    </row>
    <row r="163" spans="1:20">
      <c r="A163" s="3" t="s">
        <v>110</v>
      </c>
      <c r="C163" t="s">
        <v>111</v>
      </c>
      <c r="D163" t="s">
        <v>112</v>
      </c>
      <c r="E163" t="s">
        <v>117</v>
      </c>
      <c r="F163" t="s">
        <v>121</v>
      </c>
      <c r="T163" t="str">
        <f t="shared" si="15"/>
        <v>insert into operacaofatorProducao(id,fatorproducao,parcela,quantidade) values (251,'BIOFERTIL N6','Campo grande',240);</v>
      </c>
    </row>
    <row r="164" spans="1:20">
      <c r="A164" s="2"/>
      <c r="T164" t="str">
        <f t="shared" ref="T164:T174" si="21">"insert into operacaoAplicacao(id) values ("&amp;S162&amp;");"</f>
        <v>insert into operacaoAplicacao(id) values (251);</v>
      </c>
    </row>
    <row r="165" spans="1:20">
      <c r="A165" s="2"/>
      <c r="T165" t="str">
        <f>"insert into culturaoperacaofatorproducao(operacaofatorproducao,cultura) values ("&amp;S162&amp;",(select id from cultura where lower(planta) = lower('Arbequina') and dataFinal IS NULL));"</f>
        <v>insert into culturaoperacaofatorproducao(operacaofatorproducao,cultura) values (251,(select id from cultura where lower(planta) = lower('Arbequina') and dataFinal IS NULL));</v>
      </c>
    </row>
    <row r="166" spans="1:20">
      <c r="A166" s="2"/>
    </row>
    <row r="167" spans="1:20">
      <c r="A167" s="3" t="s">
        <v>105</v>
      </c>
      <c r="B167" t="s">
        <v>9</v>
      </c>
      <c r="C167" t="s">
        <v>10</v>
      </c>
      <c r="D167" t="s">
        <v>11</v>
      </c>
      <c r="E167" t="s">
        <v>106</v>
      </c>
      <c r="F167" t="s">
        <v>107</v>
      </c>
      <c r="G167" t="s">
        <v>0</v>
      </c>
      <c r="H167" t="s">
        <v>32</v>
      </c>
      <c r="I167" t="s">
        <v>29</v>
      </c>
      <c r="J167" t="s">
        <v>115</v>
      </c>
      <c r="K167" t="s">
        <v>12</v>
      </c>
      <c r="L167">
        <v>120</v>
      </c>
      <c r="M167" t="s">
        <v>61</v>
      </c>
      <c r="N167">
        <v>1</v>
      </c>
      <c r="O167" t="s">
        <v>109</v>
      </c>
      <c r="P167">
        <v>5</v>
      </c>
      <c r="Q167" t="s">
        <v>6</v>
      </c>
      <c r="S167">
        <v>252</v>
      </c>
      <c r="T167" t="str">
        <f t="shared" ref="T167:T182" si="22">"INSERT INTO Operacao (anulada,data) values (0, TO_DATE("&amp;J167&amp;", 'YYYY-MM-DD'));"</f>
        <v>INSERT INTO Operacao (anulada,data) values (0, TO_DATE('2021-01-12', 'YYYY-MM-DD'));</v>
      </c>
    </row>
    <row r="168" spans="1:20">
      <c r="A168" s="3" t="s">
        <v>110</v>
      </c>
      <c r="C168" t="s">
        <v>111</v>
      </c>
      <c r="D168" t="s">
        <v>112</v>
      </c>
      <c r="E168" t="s">
        <v>113</v>
      </c>
      <c r="F168" t="s">
        <v>122</v>
      </c>
      <c r="T168" t="str">
        <f t="shared" ref="T168:T178" si="23">"insert into operacaofatorProducao(id,fatorproducao,parcela,quantidade) values ("&amp;S167&amp;","&amp;O167&amp;","&amp;M167&amp;","&amp;L167&amp;");"</f>
        <v>insert into operacaofatorProducao(id,fatorproducao,parcela,quantidade) values (252,'BIOFERTIL N6','Campo grande',120);</v>
      </c>
    </row>
    <row r="169" spans="1:20">
      <c r="A169" s="2"/>
      <c r="T169" t="str">
        <f t="shared" ref="T169:T179" si="24">"insert into operacaoAplicacao(id) values ("&amp;S167&amp;");"</f>
        <v>insert into operacaoAplicacao(id) values (252);</v>
      </c>
    </row>
    <row r="170" spans="1:20">
      <c r="A170" s="2"/>
      <c r="T170" t="str">
        <f>"insert into culturaoperacaofatorproducao(operacaofatorproducao,cultura) values ("&amp;S167&amp;",(select id from cultura where lower(planta) like lower('picual') and dataFinal IS NULL));"</f>
        <v>insert into culturaoperacaofatorproducao(operacaofatorproducao,cultura) values (252,(select id from cultura where lower(planta) like lower('picual') and dataFinal IS NULL));</v>
      </c>
    </row>
    <row r="171" spans="1:20">
      <c r="A171" s="2"/>
    </row>
    <row r="172" spans="1:20">
      <c r="A172" s="3" t="s">
        <v>105</v>
      </c>
      <c r="B172" t="s">
        <v>9</v>
      </c>
      <c r="C172" t="s">
        <v>10</v>
      </c>
      <c r="D172" t="s">
        <v>11</v>
      </c>
      <c r="E172" t="s">
        <v>106</v>
      </c>
      <c r="F172" t="s">
        <v>107</v>
      </c>
      <c r="G172" t="s">
        <v>0</v>
      </c>
      <c r="H172" t="s">
        <v>32</v>
      </c>
      <c r="I172" t="s">
        <v>29</v>
      </c>
      <c r="J172" t="s">
        <v>115</v>
      </c>
      <c r="K172" t="s">
        <v>12</v>
      </c>
      <c r="L172">
        <v>180</v>
      </c>
      <c r="M172" t="s">
        <v>61</v>
      </c>
      <c r="N172">
        <v>1</v>
      </c>
      <c r="O172" t="s">
        <v>109</v>
      </c>
      <c r="P172">
        <v>5</v>
      </c>
      <c r="Q172" t="s">
        <v>6</v>
      </c>
      <c r="S172">
        <v>253</v>
      </c>
      <c r="T172" t="str">
        <f t="shared" si="14"/>
        <v>INSERT INTO Operacao (anulada,data) values (0, TO_DATE('2021-01-12', 'YYYY-MM-DD'));</v>
      </c>
    </row>
    <row r="173" spans="1:20">
      <c r="A173" s="3" t="s">
        <v>110</v>
      </c>
      <c r="B173">
        <v>11</v>
      </c>
      <c r="C173" t="s">
        <v>123</v>
      </c>
      <c r="T173" t="str">
        <f t="shared" si="15"/>
        <v>insert into operacaofatorProducao(id,fatorproducao,parcela,quantidade) values (253,'BIOFERTIL N6','Campo grande',180);</v>
      </c>
    </row>
    <row r="174" spans="1:20">
      <c r="A174" s="2"/>
      <c r="T174" t="str">
        <f t="shared" si="21"/>
        <v>insert into operacaoAplicacao(id) values (253);</v>
      </c>
    </row>
    <row r="175" spans="1:20">
      <c r="A175" s="2"/>
      <c r="T175" t="str">
        <f>"insert into culturaoperacaofatorproducao(operacaofatorproducao,cultura) values ("&amp;S172&amp;",(select id from cultura where lower(planta) = lower('galega%') and dataFinal IS NULL));"</f>
        <v>insert into culturaoperacaofatorproducao(operacaofatorproducao,cultura) values (253,(select id from cultura where lower(planta) = lower('galega%') and dataFinal IS NULL));</v>
      </c>
    </row>
    <row r="176" spans="1:20">
      <c r="A176" s="2"/>
    </row>
    <row r="177" spans="1:20">
      <c r="A177" s="3" t="s">
        <v>105</v>
      </c>
      <c r="B177" t="s">
        <v>9</v>
      </c>
      <c r="C177" t="s">
        <v>10</v>
      </c>
      <c r="D177" t="s">
        <v>11</v>
      </c>
      <c r="E177" t="s">
        <v>106</v>
      </c>
      <c r="F177" t="s">
        <v>107</v>
      </c>
      <c r="G177" t="s">
        <v>0</v>
      </c>
      <c r="H177" t="s">
        <v>32</v>
      </c>
      <c r="I177" t="s">
        <v>29</v>
      </c>
      <c r="J177" t="s">
        <v>115</v>
      </c>
      <c r="K177" t="s">
        <v>12</v>
      </c>
      <c r="L177">
        <v>240</v>
      </c>
      <c r="M177" t="s">
        <v>61</v>
      </c>
      <c r="N177">
        <v>1</v>
      </c>
      <c r="O177" t="s">
        <v>109</v>
      </c>
      <c r="P177">
        <v>5</v>
      </c>
      <c r="Q177" t="s">
        <v>6</v>
      </c>
      <c r="S177">
        <v>254</v>
      </c>
      <c r="T177" t="str">
        <f t="shared" si="22"/>
        <v>INSERT INTO Operacao (anulada,data) values (0, TO_DATE('2021-01-12', 'YYYY-MM-DD'));</v>
      </c>
    </row>
    <row r="178" spans="1:20">
      <c r="A178" s="3" t="s">
        <v>110</v>
      </c>
      <c r="C178" t="s">
        <v>111</v>
      </c>
      <c r="D178" t="s">
        <v>112</v>
      </c>
      <c r="E178" t="s">
        <v>117</v>
      </c>
      <c r="F178" t="s">
        <v>124</v>
      </c>
      <c r="T178" t="str">
        <f t="shared" si="23"/>
        <v>insert into operacaofatorProducao(id,fatorproducao,parcela,quantidade) values (254,'BIOFERTIL N6','Campo grande',240);</v>
      </c>
    </row>
    <row r="179" spans="1:20">
      <c r="T179" t="str">
        <f t="shared" si="24"/>
        <v>insert into operacaoAplicacao(id) values (254);</v>
      </c>
    </row>
    <row r="180" spans="1:20">
      <c r="T180" t="str">
        <f>"insert into culturaoperacaofatorproducao(operacaofatorproducao,cultura) values ("&amp;S177&amp;",(select id from cultura where lower(planta) like lower('Arbequina') and dataFinal IS NULL));"</f>
        <v>insert into culturaoperacaofatorproducao(operacaofatorproducao,cultura) values (254,(select id from cultura where lower(planta) like lower('Arbequina') and dataFinal IS NULL));</v>
      </c>
    </row>
    <row r="182" spans="1:20">
      <c r="A182" s="3" t="s">
        <v>125</v>
      </c>
      <c r="B182" t="s">
        <v>9</v>
      </c>
      <c r="C182" t="s">
        <v>10</v>
      </c>
      <c r="D182" t="s">
        <v>11</v>
      </c>
      <c r="E182" t="s">
        <v>106</v>
      </c>
      <c r="F182" t="s">
        <v>107</v>
      </c>
      <c r="G182" t="s">
        <v>0</v>
      </c>
      <c r="H182" t="s">
        <v>19</v>
      </c>
      <c r="I182" t="s">
        <v>29</v>
      </c>
      <c r="J182" t="s">
        <v>126</v>
      </c>
      <c r="K182" t="s">
        <v>12</v>
      </c>
      <c r="L182">
        <v>500</v>
      </c>
      <c r="M182" t="s">
        <v>13</v>
      </c>
      <c r="N182">
        <v>1</v>
      </c>
      <c r="O182" t="s">
        <v>127</v>
      </c>
      <c r="P182">
        <v>5</v>
      </c>
      <c r="Q182" t="s">
        <v>6</v>
      </c>
      <c r="S182">
        <v>255</v>
      </c>
      <c r="T182" t="str">
        <f t="shared" si="22"/>
        <v>INSERT INTO Operacao (anulada,data) values (0, TO_DATE('2023-04-01', 'YYYY-MM-DD'));</v>
      </c>
    </row>
    <row r="183" spans="1:20">
      <c r="A183" s="2"/>
      <c r="T183" t="str">
        <f t="shared" ref="T183" si="25">"insert into operacaofatorProducao(id,fatorproducao,parcela,quantidade) values ("&amp;S182&amp;","&amp;O182&amp;","&amp;M182&amp;","&amp;L182&amp;");"</f>
        <v>insert into operacaofatorProducao(id,fatorproducao,parcela,quantidade) values (255,'Biocal Composto','Campo novo',500);</v>
      </c>
    </row>
    <row r="184" spans="1:20">
      <c r="A184" s="2"/>
      <c r="T184" t="str">
        <f t="shared" ref="T184" si="26">"insert into operacaoAplicacao(id) values ("&amp;S182&amp;");"</f>
        <v>insert into operacaoAplicacao(id) values (255);</v>
      </c>
    </row>
    <row r="185" spans="1:20">
      <c r="A185" s="2"/>
    </row>
    <row r="186" spans="1:20">
      <c r="A186" s="2"/>
    </row>
    <row r="187" spans="1:20">
      <c r="A187" s="3" t="s">
        <v>125</v>
      </c>
      <c r="B187" t="s">
        <v>9</v>
      </c>
      <c r="C187" t="s">
        <v>10</v>
      </c>
      <c r="D187" t="s">
        <v>11</v>
      </c>
      <c r="E187" t="s">
        <v>106</v>
      </c>
      <c r="F187" t="s">
        <v>107</v>
      </c>
      <c r="G187" t="s">
        <v>0</v>
      </c>
      <c r="H187" t="s">
        <v>19</v>
      </c>
      <c r="I187" t="s">
        <v>29</v>
      </c>
      <c r="J187" t="s">
        <v>128</v>
      </c>
      <c r="K187" t="s">
        <v>12</v>
      </c>
      <c r="L187">
        <v>1800</v>
      </c>
      <c r="M187" t="s">
        <v>13</v>
      </c>
      <c r="N187">
        <v>1</v>
      </c>
      <c r="O187" t="s">
        <v>129</v>
      </c>
      <c r="P187">
        <v>5</v>
      </c>
      <c r="Q187" t="s">
        <v>6</v>
      </c>
      <c r="S187">
        <v>256</v>
      </c>
      <c r="T187" t="str">
        <f t="shared" ref="T187:T192" si="27">"INSERT INTO Operacao (anulada,data) values (0, TO_DATE("&amp;J187&amp;", 'YYYY-MM-DD'));"</f>
        <v>INSERT INTO Operacao (anulada,data) values (0, TO_DATE('2023-07-03', 'YYYY-MM-DD'));</v>
      </c>
    </row>
    <row r="188" spans="1:20">
      <c r="A188" s="2"/>
      <c r="T188" t="str">
        <f t="shared" ref="T188:T193" si="28">"insert into operacaofatorProducao(id,fatorproducao,parcela,quantidade) values ("&amp;S187&amp;","&amp;O187&amp;","&amp;M187&amp;","&amp;L187&amp;");"</f>
        <v>insert into operacaofatorProducao(id,fatorproducao,parcela,quantidade) values (256,'Fertimax Extrume de Cavalo','Campo novo',1800);</v>
      </c>
    </row>
    <row r="189" spans="1:20">
      <c r="A189" s="2"/>
      <c r="T189" t="str">
        <f t="shared" ref="T189:T194" si="29">"insert into operacaoAplicacao(id) values ("&amp;S187&amp;");"</f>
        <v>insert into operacaoAplicacao(id) values (256);</v>
      </c>
    </row>
    <row r="190" spans="1:20">
      <c r="A190" s="2"/>
    </row>
    <row r="191" spans="1:20">
      <c r="A191" s="2"/>
    </row>
    <row r="192" spans="1:20">
      <c r="A192" s="3" t="s">
        <v>105</v>
      </c>
      <c r="B192" t="s">
        <v>9</v>
      </c>
      <c r="C192" t="s">
        <v>10</v>
      </c>
      <c r="D192" t="s">
        <v>11</v>
      </c>
      <c r="E192" t="s">
        <v>106</v>
      </c>
      <c r="F192" t="s">
        <v>107</v>
      </c>
      <c r="G192" t="s">
        <v>0</v>
      </c>
      <c r="H192" t="s">
        <v>32</v>
      </c>
      <c r="I192" t="s">
        <v>29</v>
      </c>
      <c r="J192" t="s">
        <v>130</v>
      </c>
      <c r="K192" t="s">
        <v>12</v>
      </c>
      <c r="L192">
        <v>3200</v>
      </c>
      <c r="M192" t="s">
        <v>73</v>
      </c>
      <c r="N192">
        <v>1</v>
      </c>
      <c r="O192" t="s">
        <v>109</v>
      </c>
      <c r="P192">
        <v>5</v>
      </c>
      <c r="Q192" t="s">
        <v>14</v>
      </c>
      <c r="S192">
        <v>257</v>
      </c>
      <c r="T192" t="str">
        <f t="shared" si="27"/>
        <v>INSERT INTO Operacao (anulada,data) values (0, TO_DATE('2019-01-04', 'YYYY-MM-DD'));</v>
      </c>
    </row>
    <row r="193" spans="1:20">
      <c r="T193" t="str">
        <f t="shared" si="28"/>
        <v>insert into operacaofatorProducao(id,fatorproducao,parcela,quantidade) values (257,'BIOFERTIL N6','Lameiro do moinho',3200);</v>
      </c>
    </row>
    <row r="194" spans="1:20">
      <c r="T194" t="str">
        <f t="shared" si="29"/>
        <v>insert into operacaoAplicacao(id) values (257);</v>
      </c>
    </row>
    <row r="197" spans="1:20">
      <c r="A197" s="3" t="e" cm="1">
        <f t="array" ref="A197">-- Fertimax Extrume de Cavalo</f>
        <v>#NAME?</v>
      </c>
    </row>
    <row r="198" spans="1:20">
      <c r="A198" s="3" t="s">
        <v>105</v>
      </c>
      <c r="B198" t="s">
        <v>9</v>
      </c>
      <c r="C198" t="s">
        <v>10</v>
      </c>
      <c r="D198" t="s">
        <v>11</v>
      </c>
      <c r="E198" t="s">
        <v>106</v>
      </c>
      <c r="F198" t="s">
        <v>107</v>
      </c>
      <c r="G198" t="s">
        <v>0</v>
      </c>
      <c r="H198" t="s">
        <v>32</v>
      </c>
      <c r="I198" t="s">
        <v>29</v>
      </c>
      <c r="J198" t="s">
        <v>131</v>
      </c>
      <c r="K198" t="s">
        <v>12</v>
      </c>
      <c r="L198">
        <v>100</v>
      </c>
      <c r="M198" t="s">
        <v>73</v>
      </c>
      <c r="N198">
        <v>1</v>
      </c>
      <c r="O198" t="s">
        <v>129</v>
      </c>
      <c r="P198">
        <v>5</v>
      </c>
      <c r="Q198" t="s">
        <v>6</v>
      </c>
      <c r="S198">
        <v>258</v>
      </c>
      <c r="T198" t="str">
        <f>"INSERT INTO Operacao (anulada,data) values (0, TO_DATE("&amp;J198&amp;", 'YYYY-MM-DD'));"</f>
        <v>INSERT INTO Operacao (anulada,data) values (0, TO_DATE('2020-01-06', 'YYYY-MM-DD'));</v>
      </c>
    </row>
    <row r="199" spans="1:20">
      <c r="A199" s="3" t="s">
        <v>110</v>
      </c>
      <c r="C199" t="s">
        <v>111</v>
      </c>
      <c r="D199" t="s">
        <v>112</v>
      </c>
      <c r="E199" t="s">
        <v>132</v>
      </c>
      <c r="F199" t="s">
        <v>133</v>
      </c>
      <c r="T199" t="str">
        <f>"insert into operacaofatorProducao(id,fatorproducao,parcela,quantidade) values ("&amp;S198&amp;","&amp;O198&amp;","&amp;M198&amp;","&amp;L198&amp;");"</f>
        <v>insert into operacaofatorProducao(id,fatorproducao,parcela,quantidade) values (258,'Fertimax Extrume de Cavalo','Lameiro do moinho',100);</v>
      </c>
    </row>
    <row r="200" spans="1:20">
      <c r="A200" s="2"/>
      <c r="T200" t="str">
        <f t="shared" ref="T200" si="30">"insert into operacaoAplicacao(id) values ("&amp;S198&amp;");"</f>
        <v>insert into operacaoAplicacao(id) values (258);</v>
      </c>
    </row>
    <row r="201" spans="1:20">
      <c r="A201" s="2"/>
      <c r="T201" t="str">
        <f>"insert into culturaoperacaofatorproducao(operacaofatorproducao,cultura) values ("&amp;S198&amp;",(select id from cultura where lower(planta) like lower('porta de loja') and dataFinal IS NULL));"</f>
        <v>insert into culturaoperacaofatorproducao(operacaofatorproducao,cultura) values (258,(select id from cultura where lower(planta) like lower('porta de loja') and dataFinal IS NULL));</v>
      </c>
    </row>
    <row r="202" spans="1:20">
      <c r="A202" s="2"/>
    </row>
    <row r="203" spans="1:20">
      <c r="A203" s="3" t="s">
        <v>105</v>
      </c>
      <c r="B203" t="s">
        <v>9</v>
      </c>
      <c r="C203" t="s">
        <v>10</v>
      </c>
      <c r="D203" t="s">
        <v>11</v>
      </c>
      <c r="E203" t="s">
        <v>106</v>
      </c>
      <c r="F203" t="s">
        <v>107</v>
      </c>
      <c r="G203" t="s">
        <v>0</v>
      </c>
      <c r="H203" t="s">
        <v>32</v>
      </c>
      <c r="I203" t="s">
        <v>29</v>
      </c>
      <c r="J203" t="s">
        <v>131</v>
      </c>
      <c r="K203" t="s">
        <v>12</v>
      </c>
      <c r="L203">
        <v>40</v>
      </c>
      <c r="M203" t="s">
        <v>73</v>
      </c>
      <c r="N203">
        <v>1</v>
      </c>
      <c r="O203" t="s">
        <v>129</v>
      </c>
      <c r="P203">
        <v>5</v>
      </c>
      <c r="Q203" t="s">
        <v>6</v>
      </c>
      <c r="S203">
        <v>259</v>
      </c>
      <c r="T203" t="str">
        <f t="shared" ref="T203" si="31">"INSERT INTO Operacao (anulada,data) values (0, TO_DATE("&amp;J203&amp;", 'YYYY-MM-DD'));"</f>
        <v>INSERT INTO Operacao (anulada,data) values (0, TO_DATE('2020-01-06', 'YYYY-MM-DD'));</v>
      </c>
    </row>
    <row r="204" spans="1:20">
      <c r="A204" s="3" t="s">
        <v>110</v>
      </c>
      <c r="C204" t="s">
        <v>111</v>
      </c>
      <c r="D204" t="s">
        <v>112</v>
      </c>
      <c r="E204" t="s">
        <v>134</v>
      </c>
      <c r="F204" t="s">
        <v>135</v>
      </c>
      <c r="T204" t="str">
        <f t="shared" ref="T204" si="32">"insert into operacaofatorProducao(id,fatorproducao,parcela,quantidade) values ("&amp;S203&amp;","&amp;O203&amp;","&amp;M203&amp;","&amp;L203&amp;");"</f>
        <v>insert into operacaofatorProducao(id,fatorproducao,parcela,quantidade) values (259,'Fertimax Extrume de Cavalo','Lameiro do moinho',40);</v>
      </c>
    </row>
    <row r="205" spans="1:20">
      <c r="A205" s="2"/>
      <c r="T205" t="str">
        <f t="shared" ref="T205:T255" si="33">"insert into operacaoAplicacao(id) values ("&amp;S203&amp;");"</f>
        <v>insert into operacaoAplicacao(id) values (259);</v>
      </c>
    </row>
    <row r="206" spans="1:20">
      <c r="A206" s="2"/>
      <c r="T206" t="str">
        <f>"insert into culturaoperacaofatorproducao(operacaofatorproducao,cultura) values ("&amp;S203&amp;",(select id from cultura where lower(planta) like lower('malápio') and dataFinal IS NULL));"</f>
        <v>insert into culturaoperacaofatorproducao(operacaofatorproducao,cultura) values (259,(select id from cultura where lower(planta) like lower('malápio') and dataFinal IS NULL));</v>
      </c>
    </row>
    <row r="207" spans="1:20">
      <c r="A207" s="2"/>
    </row>
    <row r="208" spans="1:20">
      <c r="A208" s="3" t="s">
        <v>105</v>
      </c>
      <c r="B208" t="s">
        <v>9</v>
      </c>
      <c r="C208" t="s">
        <v>10</v>
      </c>
      <c r="D208" t="s">
        <v>11</v>
      </c>
      <c r="E208" t="s">
        <v>106</v>
      </c>
      <c r="F208" t="s">
        <v>107</v>
      </c>
      <c r="G208" t="s">
        <v>0</v>
      </c>
      <c r="H208" t="s">
        <v>32</v>
      </c>
      <c r="I208" t="s">
        <v>29</v>
      </c>
      <c r="J208" t="s">
        <v>131</v>
      </c>
      <c r="K208" t="s">
        <v>12</v>
      </c>
      <c r="L208">
        <v>80</v>
      </c>
      <c r="M208" t="s">
        <v>73</v>
      </c>
      <c r="N208">
        <v>1</v>
      </c>
      <c r="O208" t="s">
        <v>129</v>
      </c>
      <c r="P208">
        <v>5</v>
      </c>
      <c r="Q208" t="s">
        <v>6</v>
      </c>
      <c r="S208">
        <v>260</v>
      </c>
      <c r="T208" t="str">
        <f t="shared" ref="T208" si="34">"INSERT INTO Operacao (anulada,data) values (0, TO_DATE("&amp;J208&amp;", 'YYYY-MM-DD'));"</f>
        <v>INSERT INTO Operacao (anulada,data) values (0, TO_DATE('2020-01-06', 'YYYY-MM-DD'));</v>
      </c>
    </row>
    <row r="209" spans="1:20">
      <c r="A209" s="3" t="s">
        <v>110</v>
      </c>
      <c r="C209" t="s">
        <v>111</v>
      </c>
      <c r="D209" t="s">
        <v>112</v>
      </c>
      <c r="E209" t="s">
        <v>136</v>
      </c>
      <c r="F209" t="s">
        <v>137</v>
      </c>
      <c r="T209" t="str">
        <f t="shared" ref="T209" si="35">"insert into operacaofatorProducao(id,fatorproducao,parcela,quantidade) values ("&amp;S208&amp;","&amp;O208&amp;","&amp;M208&amp;","&amp;L208&amp;");"</f>
        <v>insert into operacaofatorProducao(id,fatorproducao,parcela,quantidade) values (260,'Fertimax Extrume de Cavalo','Lameiro do moinho',80);</v>
      </c>
    </row>
    <row r="210" spans="1:20">
      <c r="A210" s="2"/>
      <c r="T210" t="str">
        <f t="shared" si="33"/>
        <v>insert into operacaoAplicacao(id) values (260);</v>
      </c>
    </row>
    <row r="211" spans="1:20">
      <c r="A211" s="2"/>
      <c r="T211" t="str">
        <f>"insert into culturaoperacaofatorproducao(operacaofatorproducao,cultura) values ("&amp;S208&amp;",(select id from cultura where lower(planta) like lower('pipo de basto') and dataFinal IS NULL));"</f>
        <v>insert into culturaoperacaofatorproducao(operacaofatorproducao,cultura) values (260,(select id from cultura where lower(planta) like lower('pipo de basto') and dataFinal IS NULL));</v>
      </c>
    </row>
    <row r="212" spans="1:20">
      <c r="A212" s="2"/>
    </row>
    <row r="213" spans="1:20">
      <c r="A213" s="3" t="s">
        <v>105</v>
      </c>
      <c r="B213" t="s">
        <v>9</v>
      </c>
      <c r="C213" t="s">
        <v>10</v>
      </c>
      <c r="D213" t="s">
        <v>11</v>
      </c>
      <c r="E213" t="s">
        <v>106</v>
      </c>
      <c r="F213" t="s">
        <v>107</v>
      </c>
      <c r="G213" t="s">
        <v>0</v>
      </c>
      <c r="H213" t="s">
        <v>32</v>
      </c>
      <c r="I213" t="s">
        <v>29</v>
      </c>
      <c r="J213" t="s">
        <v>131</v>
      </c>
      <c r="K213" t="s">
        <v>12</v>
      </c>
      <c r="L213">
        <v>60</v>
      </c>
      <c r="M213" t="s">
        <v>73</v>
      </c>
      <c r="N213">
        <v>1</v>
      </c>
      <c r="O213" t="s">
        <v>129</v>
      </c>
      <c r="P213">
        <v>5</v>
      </c>
      <c r="Q213" t="s">
        <v>6</v>
      </c>
      <c r="S213">
        <v>261</v>
      </c>
      <c r="T213" t="str">
        <f t="shared" ref="T213" si="36">"INSERT INTO Operacao (anulada,data) values (0, TO_DATE("&amp;J213&amp;", 'YYYY-MM-DD'));"</f>
        <v>INSERT INTO Operacao (anulada,data) values (0, TO_DATE('2020-01-06', 'YYYY-MM-DD'));</v>
      </c>
    </row>
    <row r="214" spans="1:20">
      <c r="A214" s="3" t="s">
        <v>110</v>
      </c>
      <c r="C214" t="s">
        <v>111</v>
      </c>
      <c r="D214" t="s">
        <v>112</v>
      </c>
      <c r="E214" t="s">
        <v>138</v>
      </c>
      <c r="F214" t="s">
        <v>139</v>
      </c>
      <c r="T214" t="str">
        <f t="shared" ref="T214" si="37">"insert into operacaofatorProducao(id,fatorproducao,parcela,quantidade) values ("&amp;S213&amp;","&amp;O213&amp;","&amp;M213&amp;","&amp;L213&amp;");"</f>
        <v>insert into operacaofatorProducao(id,fatorproducao,parcela,quantidade) values (261,'Fertimax Extrume de Cavalo','Lameiro do moinho',60);</v>
      </c>
    </row>
    <row r="215" spans="1:20">
      <c r="A215" s="2"/>
      <c r="T215" t="str">
        <f t="shared" si="33"/>
        <v>insert into operacaoAplicacao(id) values (261);</v>
      </c>
    </row>
    <row r="216" spans="1:20">
      <c r="A216" s="2"/>
      <c r="T216" t="str">
        <f>"insert into culturaoperacaofatorproducao(operacaofatorproducao,cultura) values ("&amp;S213&amp;",(select id from cultura where lower(planta) like lower('canada') and dataFinal IS NULL));"</f>
        <v>insert into culturaoperacaofatorproducao(operacaofatorproducao,cultura) values (261,(select id from cultura where lower(planta) like lower('canada') and dataFinal IS NULL));</v>
      </c>
    </row>
    <row r="217" spans="1:20">
      <c r="A217" s="2"/>
    </row>
    <row r="218" spans="1:20">
      <c r="A218" s="3" t="s">
        <v>105</v>
      </c>
      <c r="B218" t="s">
        <v>9</v>
      </c>
      <c r="C218" t="s">
        <v>10</v>
      </c>
      <c r="D218" t="s">
        <v>11</v>
      </c>
      <c r="E218" t="s">
        <v>106</v>
      </c>
      <c r="F218" t="s">
        <v>107</v>
      </c>
      <c r="G218" t="s">
        <v>0</v>
      </c>
      <c r="H218" t="s">
        <v>32</v>
      </c>
      <c r="I218" t="s">
        <v>29</v>
      </c>
      <c r="J218" t="s">
        <v>140</v>
      </c>
      <c r="K218" t="s">
        <v>12</v>
      </c>
      <c r="L218">
        <v>80</v>
      </c>
      <c r="M218" t="s">
        <v>73</v>
      </c>
      <c r="N218">
        <v>1</v>
      </c>
      <c r="O218" t="s">
        <v>129</v>
      </c>
      <c r="P218">
        <v>5</v>
      </c>
      <c r="Q218" t="s">
        <v>6</v>
      </c>
      <c r="S218">
        <v>262</v>
      </c>
      <c r="T218" t="str">
        <f t="shared" ref="T218" si="38">"INSERT INTO Operacao (anulada,data) values (0, TO_DATE("&amp;J218&amp;", 'YYYY-MM-DD'));"</f>
        <v>INSERT INTO Operacao (anulada,data) values (0, TO_DATE('2020-01-07', 'YYYY-MM-DD'));</v>
      </c>
    </row>
    <row r="219" spans="1:20">
      <c r="A219" s="3" t="s">
        <v>110</v>
      </c>
      <c r="C219" t="s">
        <v>111</v>
      </c>
      <c r="D219" t="s">
        <v>112</v>
      </c>
      <c r="E219" t="s">
        <v>141</v>
      </c>
      <c r="F219" t="s">
        <v>142</v>
      </c>
      <c r="T219" t="str">
        <f t="shared" ref="T219" si="39">"insert into operacaofatorProducao(id,fatorproducao,parcela,quantidade) values ("&amp;S218&amp;","&amp;O218&amp;","&amp;M218&amp;","&amp;L218&amp;");"</f>
        <v>insert into operacaofatorProducao(id,fatorproducao,parcela,quantidade) values (262,'Fertimax Extrume de Cavalo','Lameiro do moinho',80);</v>
      </c>
    </row>
    <row r="220" spans="1:20">
      <c r="A220" s="2"/>
      <c r="T220" t="str">
        <f t="shared" si="33"/>
        <v>insert into operacaoAplicacao(id) values (262);</v>
      </c>
    </row>
    <row r="221" spans="1:20">
      <c r="A221" s="2"/>
      <c r="T221" t="str">
        <f>"insert into culturaoperacaofatorproducao(operacaofatorproducao,cultura) values ("&amp;S218&amp;",(select id from cultura where lower(planta) like lower('grand fay') and dataFinal IS NULL));"</f>
        <v>insert into culturaoperacaofatorproducao(operacaofatorproducao,cultura) values (262,(select id from cultura where lower(planta) like lower('grand fay') and dataFinal IS NULL));</v>
      </c>
    </row>
    <row r="222" spans="1:20">
      <c r="A222" s="2"/>
    </row>
    <row r="223" spans="1:20">
      <c r="A223" s="3" t="s">
        <v>105</v>
      </c>
      <c r="B223" t="s">
        <v>9</v>
      </c>
      <c r="C223" t="s">
        <v>10</v>
      </c>
      <c r="D223" t="s">
        <v>11</v>
      </c>
      <c r="E223" t="s">
        <v>106</v>
      </c>
      <c r="F223" t="s">
        <v>107</v>
      </c>
      <c r="G223" t="s">
        <v>0</v>
      </c>
      <c r="H223" t="s">
        <v>32</v>
      </c>
      <c r="I223" t="s">
        <v>29</v>
      </c>
      <c r="J223" t="s">
        <v>140</v>
      </c>
      <c r="K223" t="s">
        <v>12</v>
      </c>
      <c r="L223">
        <v>100</v>
      </c>
      <c r="M223" t="s">
        <v>73</v>
      </c>
      <c r="N223">
        <v>1</v>
      </c>
      <c r="O223" t="s">
        <v>129</v>
      </c>
      <c r="P223">
        <v>5</v>
      </c>
      <c r="Q223" t="s">
        <v>6</v>
      </c>
      <c r="S223">
        <v>263</v>
      </c>
      <c r="T223" t="str">
        <f t="shared" ref="T223" si="40">"INSERT INTO Operacao (anulada,data) values (0, TO_DATE("&amp;J223&amp;", 'YYYY-MM-DD'));"</f>
        <v>INSERT INTO Operacao (anulada,data) values (0, TO_DATE('2020-01-07', 'YYYY-MM-DD'));</v>
      </c>
    </row>
    <row r="224" spans="1:20">
      <c r="A224" s="3" t="s">
        <v>110</v>
      </c>
      <c r="C224" t="s">
        <v>111</v>
      </c>
      <c r="D224" t="s">
        <v>112</v>
      </c>
      <c r="E224" t="s">
        <v>143</v>
      </c>
      <c r="F224" t="s">
        <v>144</v>
      </c>
      <c r="T224" t="str">
        <f t="shared" ref="T224" si="41">"insert into operacaofatorProducao(id,fatorproducao,parcela,quantidade) values ("&amp;S223&amp;","&amp;O223&amp;","&amp;M223&amp;","&amp;L223&amp;");"</f>
        <v>insert into operacaofatorProducao(id,fatorproducao,parcela,quantidade) values (263,'Fertimax Extrume de Cavalo','Lameiro do moinho',100);</v>
      </c>
    </row>
    <row r="225" spans="1:20">
      <c r="A225" s="2"/>
      <c r="T225" t="str">
        <f t="shared" si="33"/>
        <v>insert into operacaoAplicacao(id) values (263);</v>
      </c>
    </row>
    <row r="226" spans="1:20">
      <c r="A226" s="2"/>
      <c r="T226" t="str">
        <f>"insert into culturaoperacaofatorproducao(operacaofatorproducao,cultura) values ("&amp;S223&amp;",(select id from cultura where lower(planta) like lower('gronho doce') and dataFinal IS NULL));"</f>
        <v>insert into culturaoperacaofatorproducao(operacaofatorproducao,cultura) values (263,(select id from cultura where lower(planta) like lower('gronho doce') and dataFinal IS NULL));</v>
      </c>
    </row>
    <row r="227" spans="1:20">
      <c r="A227" s="3" t="e" cm="1">
        <f t="array" ref="A227">-- Fertimax Extrume de Cavalo</f>
        <v>#NAME?</v>
      </c>
      <c r="B227" t="s">
        <v>145</v>
      </c>
    </row>
    <row r="228" spans="1:20">
      <c r="A228" s="3" t="s">
        <v>105</v>
      </c>
      <c r="B228" t="s">
        <v>9</v>
      </c>
      <c r="C228" t="s">
        <v>10</v>
      </c>
      <c r="D228" t="s">
        <v>11</v>
      </c>
      <c r="E228" t="s">
        <v>106</v>
      </c>
      <c r="F228" t="s">
        <v>107</v>
      </c>
      <c r="G228" t="s">
        <v>0</v>
      </c>
      <c r="H228" t="s">
        <v>32</v>
      </c>
      <c r="I228" t="s">
        <v>29</v>
      </c>
      <c r="J228" t="s">
        <v>146</v>
      </c>
      <c r="K228" t="s">
        <v>12</v>
      </c>
      <c r="L228">
        <v>150</v>
      </c>
      <c r="M228" t="s">
        <v>73</v>
      </c>
      <c r="N228">
        <v>1</v>
      </c>
      <c r="O228" t="s">
        <v>129</v>
      </c>
      <c r="P228">
        <v>5</v>
      </c>
      <c r="Q228" t="s">
        <v>6</v>
      </c>
      <c r="S228">
        <v>264</v>
      </c>
      <c r="T228" t="str">
        <f t="shared" ref="T228" si="42">"INSERT INTO Operacao (anulada,data) values (0, TO_DATE("&amp;J228&amp;", 'YYYY-MM-DD'));"</f>
        <v>INSERT INTO Operacao (anulada,data) values (0, TO_DATE('2021-01-07', 'YYYY-MM-DD'));</v>
      </c>
    </row>
    <row r="229" spans="1:20">
      <c r="A229" s="3" t="s">
        <v>110</v>
      </c>
      <c r="C229" t="s">
        <v>111</v>
      </c>
      <c r="D229" t="s">
        <v>112</v>
      </c>
      <c r="E229" t="s">
        <v>132</v>
      </c>
      <c r="F229" t="s">
        <v>147</v>
      </c>
      <c r="T229" t="str">
        <f t="shared" ref="T229" si="43">"insert into operacaofatorProducao(id,fatorproducao,parcela,quantidade) values ("&amp;S228&amp;","&amp;O228&amp;","&amp;M228&amp;","&amp;L228&amp;");"</f>
        <v>insert into operacaofatorProducao(id,fatorproducao,parcela,quantidade) values (264,'Fertimax Extrume de Cavalo','Lameiro do moinho',150);</v>
      </c>
    </row>
    <row r="230" spans="1:20">
      <c r="A230" s="2"/>
      <c r="T230" t="str">
        <f t="shared" si="33"/>
        <v>insert into operacaoAplicacao(id) values (264);</v>
      </c>
    </row>
    <row r="231" spans="1:20">
      <c r="A231" s="2"/>
      <c r="T231" t="str">
        <f>"insert into culturaoperacaofatorproducao(operacaofatorproducao,cultura) values ("&amp;S228&amp;",(select id from cultura where lower(planta) like lower('porta de loja') and dataFinal IS NULL));"</f>
        <v>insert into culturaoperacaofatorproducao(operacaofatorproducao,cultura) values (264,(select id from cultura where lower(planta) like lower('porta de loja') and dataFinal IS NULL));</v>
      </c>
    </row>
    <row r="232" spans="1:20">
      <c r="A232" s="2"/>
    </row>
    <row r="233" spans="1:20">
      <c r="A233" s="3" t="s">
        <v>105</v>
      </c>
      <c r="B233" t="s">
        <v>9</v>
      </c>
      <c r="C233" t="s">
        <v>10</v>
      </c>
      <c r="D233" t="s">
        <v>11</v>
      </c>
      <c r="E233" t="s">
        <v>106</v>
      </c>
      <c r="F233" t="s">
        <v>107</v>
      </c>
      <c r="G233" t="s">
        <v>0</v>
      </c>
      <c r="H233" t="s">
        <v>32</v>
      </c>
      <c r="I233" t="s">
        <v>29</v>
      </c>
      <c r="J233" t="s">
        <v>146</v>
      </c>
      <c r="K233" t="s">
        <v>12</v>
      </c>
      <c r="L233">
        <v>60</v>
      </c>
      <c r="M233" t="s">
        <v>73</v>
      </c>
      <c r="N233">
        <v>1</v>
      </c>
      <c r="O233" t="s">
        <v>129</v>
      </c>
      <c r="P233">
        <v>5</v>
      </c>
      <c r="Q233" t="s">
        <v>6</v>
      </c>
      <c r="S233">
        <v>265</v>
      </c>
      <c r="T233" t="str">
        <f t="shared" ref="T233" si="44">"INSERT INTO Operacao (anulada,data) values (0, TO_DATE("&amp;J233&amp;", 'YYYY-MM-DD'));"</f>
        <v>INSERT INTO Operacao (anulada,data) values (0, TO_DATE('2021-01-07', 'YYYY-MM-DD'));</v>
      </c>
    </row>
    <row r="234" spans="1:20">
      <c r="A234" s="3" t="s">
        <v>110</v>
      </c>
      <c r="C234" t="s">
        <v>111</v>
      </c>
      <c r="D234" t="s">
        <v>112</v>
      </c>
      <c r="E234" t="s">
        <v>134</v>
      </c>
      <c r="F234" t="s">
        <v>148</v>
      </c>
      <c r="T234" t="str">
        <f t="shared" ref="T234" si="45">"insert into operacaofatorProducao(id,fatorproducao,parcela,quantidade) values ("&amp;S233&amp;","&amp;O233&amp;","&amp;M233&amp;","&amp;L233&amp;");"</f>
        <v>insert into operacaofatorProducao(id,fatorproducao,parcela,quantidade) values (265,'Fertimax Extrume de Cavalo','Lameiro do moinho',60);</v>
      </c>
    </row>
    <row r="235" spans="1:20">
      <c r="A235" s="2"/>
      <c r="T235" t="str">
        <f t="shared" si="33"/>
        <v>insert into operacaoAplicacao(id) values (265);</v>
      </c>
    </row>
    <row r="236" spans="1:20">
      <c r="A236" s="2"/>
      <c r="T236" t="str">
        <f>"insert into culturaoperacaofatorproducao(operacaofatorproducao,cultura) values ("&amp;S233&amp;",(select id from cultura where lower(planta) like lower('malápio') and dataFinal IS NULL));"</f>
        <v>insert into culturaoperacaofatorproducao(operacaofatorproducao,cultura) values (265,(select id from cultura where lower(planta) like lower('malápio') and dataFinal IS NULL));</v>
      </c>
    </row>
    <row r="237" spans="1:20">
      <c r="A237" s="2"/>
    </row>
    <row r="238" spans="1:20">
      <c r="A238" s="3" t="s">
        <v>105</v>
      </c>
      <c r="B238" t="s">
        <v>9</v>
      </c>
      <c r="C238" t="s">
        <v>10</v>
      </c>
      <c r="D238" t="s">
        <v>11</v>
      </c>
      <c r="E238" t="s">
        <v>106</v>
      </c>
      <c r="F238" t="s">
        <v>107</v>
      </c>
      <c r="G238" t="s">
        <v>0</v>
      </c>
      <c r="H238" t="s">
        <v>32</v>
      </c>
      <c r="I238" t="s">
        <v>29</v>
      </c>
      <c r="J238" t="s">
        <v>149</v>
      </c>
      <c r="K238" t="s">
        <v>12</v>
      </c>
      <c r="L238">
        <v>120</v>
      </c>
      <c r="M238" t="s">
        <v>73</v>
      </c>
      <c r="N238">
        <v>1</v>
      </c>
      <c r="O238" t="s">
        <v>129</v>
      </c>
      <c r="P238">
        <v>5</v>
      </c>
      <c r="Q238" t="s">
        <v>6</v>
      </c>
      <c r="S238">
        <v>266</v>
      </c>
      <c r="T238" t="str">
        <f t="shared" ref="T238" si="46">"INSERT INTO Operacao (anulada,data) values (0, TO_DATE("&amp;J238&amp;", 'YYYY-MM-DD'));"</f>
        <v>INSERT INTO Operacao (anulada,data) values (0, TO_DATE('2021-01-08', 'YYYY-MM-DD'));</v>
      </c>
    </row>
    <row r="239" spans="1:20">
      <c r="A239" s="3" t="s">
        <v>110</v>
      </c>
      <c r="C239" t="s">
        <v>111</v>
      </c>
      <c r="D239" t="s">
        <v>112</v>
      </c>
      <c r="E239" t="s">
        <v>136</v>
      </c>
      <c r="F239" t="s">
        <v>150</v>
      </c>
      <c r="T239" t="str">
        <f t="shared" ref="T239" si="47">"insert into operacaofatorProducao(id,fatorproducao,parcela,quantidade) values ("&amp;S238&amp;","&amp;O238&amp;","&amp;M238&amp;","&amp;L238&amp;");"</f>
        <v>insert into operacaofatorProducao(id,fatorproducao,parcela,quantidade) values (266,'Fertimax Extrume de Cavalo','Lameiro do moinho',120);</v>
      </c>
    </row>
    <row r="240" spans="1:20">
      <c r="A240" s="2"/>
      <c r="T240" t="str">
        <f t="shared" si="33"/>
        <v>insert into operacaoAplicacao(id) values (266);</v>
      </c>
    </row>
    <row r="241" spans="1:20">
      <c r="A241" s="2"/>
      <c r="T241" t="str">
        <f>"insert into culturaoperacaofatorproducao(operacaofatorproducao,cultura) values ("&amp;S238&amp;",(select id from cultura where lower(planta) like lower('pipo de basto') and dataFinal IS NULL));"</f>
        <v>insert into culturaoperacaofatorproducao(operacaofatorproducao,cultura) values (266,(select id from cultura where lower(planta) like lower('pipo de basto') and dataFinal IS NULL));</v>
      </c>
    </row>
    <row r="242" spans="1:20">
      <c r="A242" s="2"/>
    </row>
    <row r="243" spans="1:20">
      <c r="A243" s="3" t="s">
        <v>105</v>
      </c>
      <c r="B243" t="s">
        <v>9</v>
      </c>
      <c r="C243" t="s">
        <v>10</v>
      </c>
      <c r="D243" t="s">
        <v>11</v>
      </c>
      <c r="E243" t="s">
        <v>106</v>
      </c>
      <c r="F243" t="s">
        <v>107</v>
      </c>
      <c r="G243" t="s">
        <v>0</v>
      </c>
      <c r="H243" t="s">
        <v>32</v>
      </c>
      <c r="I243" t="s">
        <v>29</v>
      </c>
      <c r="J243" t="s">
        <v>146</v>
      </c>
      <c r="K243" t="s">
        <v>12</v>
      </c>
      <c r="L243">
        <v>90</v>
      </c>
      <c r="M243" t="s">
        <v>73</v>
      </c>
      <c r="N243">
        <v>1</v>
      </c>
      <c r="O243" t="s">
        <v>129</v>
      </c>
      <c r="P243">
        <v>5</v>
      </c>
      <c r="Q243" t="s">
        <v>6</v>
      </c>
      <c r="S243">
        <v>267</v>
      </c>
      <c r="T243" t="str">
        <f t="shared" ref="T243" si="48">"INSERT INTO Operacao (anulada,data) values (0, TO_DATE("&amp;J243&amp;", 'YYYY-MM-DD'));"</f>
        <v>INSERT INTO Operacao (anulada,data) values (0, TO_DATE('2021-01-07', 'YYYY-MM-DD'));</v>
      </c>
    </row>
    <row r="244" spans="1:20">
      <c r="A244" s="3" t="s">
        <v>110</v>
      </c>
      <c r="C244" t="s">
        <v>111</v>
      </c>
      <c r="D244" t="s">
        <v>112</v>
      </c>
      <c r="E244" t="s">
        <v>138</v>
      </c>
      <c r="F244" t="s">
        <v>151</v>
      </c>
      <c r="T244" t="str">
        <f t="shared" ref="T244" si="49">"insert into operacaofatorProducao(id,fatorproducao,parcela,quantidade) values ("&amp;S243&amp;","&amp;O243&amp;","&amp;M243&amp;","&amp;L243&amp;");"</f>
        <v>insert into operacaofatorProducao(id,fatorproducao,parcela,quantidade) values (267,'Fertimax Extrume de Cavalo','Lameiro do moinho',90);</v>
      </c>
    </row>
    <row r="245" spans="1:20">
      <c r="A245" s="2"/>
      <c r="T245" t="str">
        <f t="shared" si="33"/>
        <v>insert into operacaoAplicacao(id) values (267);</v>
      </c>
    </row>
    <row r="246" spans="1:20">
      <c r="A246" s="2"/>
      <c r="T246" t="str">
        <f>"insert into culturaoperacaofatorproducao(operacaofatorproducao,cultura) values ("&amp;S243&amp;",(select id from cultura where lower(planta) like lower('canada') and dataFinal IS NULL));"</f>
        <v>insert into culturaoperacaofatorproducao(operacaofatorproducao,cultura) values (267,(select id from cultura where lower(planta) like lower('canada') and dataFinal IS NULL));</v>
      </c>
    </row>
    <row r="247" spans="1:20">
      <c r="A247" s="2"/>
    </row>
    <row r="248" spans="1:20">
      <c r="A248" s="3" t="s">
        <v>105</v>
      </c>
      <c r="B248" t="s">
        <v>9</v>
      </c>
      <c r="C248" t="s">
        <v>10</v>
      </c>
      <c r="D248" t="s">
        <v>11</v>
      </c>
      <c r="E248" t="s">
        <v>106</v>
      </c>
      <c r="F248" t="s">
        <v>107</v>
      </c>
      <c r="G248" t="s">
        <v>0</v>
      </c>
      <c r="H248" t="s">
        <v>32</v>
      </c>
      <c r="I248" t="s">
        <v>29</v>
      </c>
      <c r="J248" t="s">
        <v>146</v>
      </c>
      <c r="K248" t="s">
        <v>12</v>
      </c>
      <c r="L248">
        <v>120</v>
      </c>
      <c r="M248" t="s">
        <v>73</v>
      </c>
      <c r="N248">
        <v>1</v>
      </c>
      <c r="O248" t="s">
        <v>129</v>
      </c>
      <c r="P248">
        <v>5</v>
      </c>
      <c r="Q248" t="s">
        <v>6</v>
      </c>
      <c r="S248">
        <v>268</v>
      </c>
      <c r="T248" t="str">
        <f t="shared" ref="T248" si="50">"INSERT INTO Operacao (anulada,data) values (0, TO_DATE("&amp;J248&amp;", 'YYYY-MM-DD'));"</f>
        <v>INSERT INTO Operacao (anulada,data) values (0, TO_DATE('2021-01-07', 'YYYY-MM-DD'));</v>
      </c>
    </row>
    <row r="249" spans="1:20">
      <c r="A249" s="3" t="s">
        <v>110</v>
      </c>
      <c r="C249" t="s">
        <v>111</v>
      </c>
      <c r="D249" t="s">
        <v>112</v>
      </c>
      <c r="E249" t="s">
        <v>141</v>
      </c>
      <c r="F249" t="s">
        <v>152</v>
      </c>
      <c r="T249" t="str">
        <f t="shared" ref="T249" si="51">"insert into operacaofatorProducao(id,fatorproducao,parcela,quantidade) values ("&amp;S248&amp;","&amp;O248&amp;","&amp;M248&amp;","&amp;L248&amp;");"</f>
        <v>insert into operacaofatorProducao(id,fatorproducao,parcela,quantidade) values (268,'Fertimax Extrume de Cavalo','Lameiro do moinho',120);</v>
      </c>
    </row>
    <row r="250" spans="1:20">
      <c r="A250" s="2"/>
      <c r="T250" t="str">
        <f t="shared" si="33"/>
        <v>insert into operacaoAplicacao(id) values (268);</v>
      </c>
    </row>
    <row r="251" spans="1:20">
      <c r="A251" s="2"/>
      <c r="T251" t="str">
        <f>"insert into culturaoperacaofatorproducao(operacaofatorproducao,cultura) values ("&amp;S248&amp;",(select id from cultura where lower(planta) like lower('grand fay') and dataFinal IS NULL));"</f>
        <v>insert into culturaoperacaofatorproducao(operacaofatorproducao,cultura) values (268,(select id from cultura where lower(planta) like lower('grand fay') and dataFinal IS NULL));</v>
      </c>
    </row>
    <row r="252" spans="1:20">
      <c r="A252" s="2"/>
    </row>
    <row r="253" spans="1:20">
      <c r="A253" s="3" t="s">
        <v>105</v>
      </c>
      <c r="B253" t="s">
        <v>9</v>
      </c>
      <c r="C253" t="s">
        <v>10</v>
      </c>
      <c r="D253" t="s">
        <v>11</v>
      </c>
      <c r="E253" t="s">
        <v>106</v>
      </c>
      <c r="F253" t="s">
        <v>107</v>
      </c>
      <c r="G253" t="s">
        <v>0</v>
      </c>
      <c r="H253" t="s">
        <v>32</v>
      </c>
      <c r="I253" t="s">
        <v>29</v>
      </c>
      <c r="J253" t="s">
        <v>149</v>
      </c>
      <c r="K253" t="s">
        <v>12</v>
      </c>
      <c r="L253">
        <v>150</v>
      </c>
      <c r="M253" t="s">
        <v>73</v>
      </c>
      <c r="N253">
        <v>1</v>
      </c>
      <c r="O253" t="s">
        <v>129</v>
      </c>
      <c r="P253">
        <v>5</v>
      </c>
      <c r="Q253" t="s">
        <v>6</v>
      </c>
      <c r="S253">
        <v>269</v>
      </c>
      <c r="T253" t="str">
        <f t="shared" ref="T253:T258" si="52">"INSERT INTO Operacao (anulada,data) values (0, TO_DATE("&amp;J253&amp;", 'YYYY-MM-DD'));"</f>
        <v>INSERT INTO Operacao (anulada,data) values (0, TO_DATE('2021-01-08', 'YYYY-MM-DD'));</v>
      </c>
    </row>
    <row r="254" spans="1:20">
      <c r="A254" s="3" t="s">
        <v>110</v>
      </c>
      <c r="C254" t="s">
        <v>111</v>
      </c>
      <c r="D254" t="s">
        <v>112</v>
      </c>
      <c r="E254" t="s">
        <v>143</v>
      </c>
      <c r="F254" t="s">
        <v>153</v>
      </c>
      <c r="T254" t="str">
        <f t="shared" ref="T254:T259" si="53">"insert into operacaofatorProducao(id,fatorproducao,parcela,quantidade) values ("&amp;S253&amp;","&amp;O253&amp;","&amp;M253&amp;","&amp;L253&amp;");"</f>
        <v>insert into operacaofatorProducao(id,fatorproducao,parcela,quantidade) values (269,'Fertimax Extrume de Cavalo','Lameiro do moinho',150);</v>
      </c>
    </row>
    <row r="255" spans="1:20">
      <c r="T255" t="str">
        <f t="shared" si="33"/>
        <v>insert into operacaoAplicacao(id) values (269);</v>
      </c>
    </row>
    <row r="256" spans="1:20">
      <c r="T256" t="str">
        <f>"insert into culturaoperacaofatorproducao(operacaofatorproducao,cultura) values ("&amp;S253&amp;",(select id from cultura where lower(planta) like lower('gronho doce') and dataFinal IS NULL));"</f>
        <v>insert into culturaoperacaofatorproducao(operacaofatorproducao,cultura) values (269,(select id from cultura where lower(planta) like lower('gronho doce') and dataFinal IS NULL));</v>
      </c>
    </row>
    <row r="257" spans="1:20">
      <c r="T257" s="5"/>
    </row>
    <row r="258" spans="1:20">
      <c r="A258" s="3" t="s">
        <v>105</v>
      </c>
      <c r="B258" t="s">
        <v>9</v>
      </c>
      <c r="C258" t="s">
        <v>10</v>
      </c>
      <c r="D258" t="s">
        <v>11</v>
      </c>
      <c r="E258" t="s">
        <v>106</v>
      </c>
      <c r="F258" t="s">
        <v>107</v>
      </c>
      <c r="G258" t="s">
        <v>0</v>
      </c>
      <c r="H258" t="s">
        <v>32</v>
      </c>
      <c r="I258" t="s">
        <v>29</v>
      </c>
      <c r="J258" t="s">
        <v>154</v>
      </c>
      <c r="K258" t="s">
        <v>12</v>
      </c>
      <c r="L258">
        <v>150</v>
      </c>
      <c r="M258" t="s">
        <v>73</v>
      </c>
      <c r="N258">
        <v>1</v>
      </c>
      <c r="O258" t="s">
        <v>109</v>
      </c>
      <c r="P258">
        <v>5</v>
      </c>
      <c r="Q258" t="s">
        <v>6</v>
      </c>
      <c r="S258">
        <v>270</v>
      </c>
      <c r="T258" t="str">
        <f t="shared" si="52"/>
        <v>INSERT INTO Operacao (anulada,data) values (0, TO_DATE('2022-01-15', 'YYYY-MM-DD'));</v>
      </c>
    </row>
    <row r="259" spans="1:20">
      <c r="A259" s="3" t="s">
        <v>110</v>
      </c>
      <c r="C259" t="s">
        <v>111</v>
      </c>
      <c r="D259" t="s">
        <v>112</v>
      </c>
      <c r="E259" t="s">
        <v>132</v>
      </c>
      <c r="F259" t="s">
        <v>155</v>
      </c>
      <c r="T259" t="str">
        <f t="shared" si="53"/>
        <v>insert into operacaofatorProducao(id,fatorproducao,parcela,quantidade) values (270,'BIOFERTIL N6','Lameiro do moinho',150);</v>
      </c>
    </row>
    <row r="260" spans="1:20">
      <c r="A260" s="2"/>
      <c r="T260" t="str">
        <f t="shared" ref="T260" si="54">"insert into operacaoAplicacao(id) values ("&amp;S258&amp;");"</f>
        <v>insert into operacaoAplicacao(id) values (270);</v>
      </c>
    </row>
    <row r="261" spans="1:20">
      <c r="A261" s="2"/>
      <c r="T261" t="str">
        <f>"insert into culturaoperacaofatorproducao(operacaofatorproducao,cultura) values ("&amp;S258&amp;",(select id from cultura where lower(planta) like lower('porta de loja') and dataFinal IS NULL));"</f>
        <v>insert into culturaoperacaofatorproducao(operacaofatorproducao,cultura) values (270,(select id from cultura where lower(planta) like lower('porta de loja') and dataFinal IS NULL));</v>
      </c>
    </row>
    <row r="262" spans="1:20">
      <c r="A262" s="2"/>
    </row>
    <row r="263" spans="1:20">
      <c r="A263" s="3" t="s">
        <v>105</v>
      </c>
      <c r="B263" t="s">
        <v>9</v>
      </c>
      <c r="C263" t="s">
        <v>10</v>
      </c>
      <c r="D263" t="s">
        <v>11</v>
      </c>
      <c r="E263" t="s">
        <v>106</v>
      </c>
      <c r="F263" t="s">
        <v>107</v>
      </c>
      <c r="G263" t="s">
        <v>0</v>
      </c>
      <c r="H263" t="s">
        <v>32</v>
      </c>
      <c r="I263" t="s">
        <v>29</v>
      </c>
      <c r="J263" t="s">
        <v>154</v>
      </c>
      <c r="K263" t="s">
        <v>12</v>
      </c>
      <c r="L263">
        <v>60</v>
      </c>
      <c r="M263" t="s">
        <v>73</v>
      </c>
      <c r="N263">
        <v>1</v>
      </c>
      <c r="O263" t="s">
        <v>109</v>
      </c>
      <c r="P263">
        <v>5</v>
      </c>
      <c r="Q263" t="s">
        <v>6</v>
      </c>
      <c r="S263">
        <v>271</v>
      </c>
      <c r="T263" t="str">
        <f t="shared" ref="T263:T293" si="55">"INSERT INTO Operacao (anulada,data) values (0, TO_DATE("&amp;J263&amp;", 'YYYY-MM-DD'));"</f>
        <v>INSERT INTO Operacao (anulada,data) values (0, TO_DATE('2022-01-15', 'YYYY-MM-DD'));</v>
      </c>
    </row>
    <row r="264" spans="1:20">
      <c r="A264" s="3" t="s">
        <v>110</v>
      </c>
      <c r="C264" t="s">
        <v>111</v>
      </c>
      <c r="D264" t="s">
        <v>112</v>
      </c>
      <c r="E264" t="s">
        <v>134</v>
      </c>
      <c r="F264" t="s">
        <v>156</v>
      </c>
      <c r="T264" t="str">
        <f t="shared" ref="T264:T294" si="56">"insert into operacaofatorProducao(id,fatorproducao,parcela,quantidade) values ("&amp;S263&amp;","&amp;O263&amp;","&amp;M263&amp;","&amp;L263&amp;");"</f>
        <v>insert into operacaofatorProducao(id,fatorproducao,parcela,quantidade) values (271,'BIOFERTIL N6','Lameiro do moinho',60);</v>
      </c>
    </row>
    <row r="265" spans="1:20">
      <c r="A265" s="2"/>
      <c r="T265" t="str">
        <f t="shared" ref="T265:T295" si="57">"insert into operacaoAplicacao(id) values ("&amp;S263&amp;");"</f>
        <v>insert into operacaoAplicacao(id) values (271);</v>
      </c>
    </row>
    <row r="266" spans="1:20">
      <c r="A266" s="2"/>
      <c r="T266" t="str">
        <f>"insert into culturaoperacaofatorproducao(operacaofatorproducao,cultura) values ("&amp;S263&amp;",(select id from cultura where lower(planta) like lower('malápio') and dataFinal IS NULL));"</f>
        <v>insert into culturaoperacaofatorproducao(operacaofatorproducao,cultura) values (271,(select id from cultura where lower(planta) like lower('malápio') and dataFinal IS NULL));</v>
      </c>
    </row>
    <row r="267" spans="1:20">
      <c r="A267" s="2"/>
    </row>
    <row r="268" spans="1:20">
      <c r="A268" s="3" t="s">
        <v>105</v>
      </c>
      <c r="B268" t="s">
        <v>9</v>
      </c>
      <c r="C268" t="s">
        <v>10</v>
      </c>
      <c r="D268" t="s">
        <v>11</v>
      </c>
      <c r="E268" t="s">
        <v>106</v>
      </c>
      <c r="F268" t="s">
        <v>107</v>
      </c>
      <c r="G268" t="s">
        <v>0</v>
      </c>
      <c r="H268" t="s">
        <v>32</v>
      </c>
      <c r="I268" t="s">
        <v>29</v>
      </c>
      <c r="J268" t="s">
        <v>154</v>
      </c>
      <c r="K268" t="s">
        <v>12</v>
      </c>
      <c r="L268">
        <v>120</v>
      </c>
      <c r="M268" t="s">
        <v>73</v>
      </c>
      <c r="N268">
        <v>1</v>
      </c>
      <c r="O268" t="s">
        <v>109</v>
      </c>
      <c r="P268">
        <v>5</v>
      </c>
      <c r="Q268" t="s">
        <v>6</v>
      </c>
      <c r="S268">
        <v>272</v>
      </c>
      <c r="T268" t="str">
        <f t="shared" si="55"/>
        <v>INSERT INTO Operacao (anulada,data) values (0, TO_DATE('2022-01-15', 'YYYY-MM-DD'));</v>
      </c>
    </row>
    <row r="269" spans="1:20">
      <c r="A269" s="3" t="s">
        <v>110</v>
      </c>
      <c r="C269" t="s">
        <v>111</v>
      </c>
      <c r="D269" t="s">
        <v>112</v>
      </c>
      <c r="E269" t="s">
        <v>136</v>
      </c>
      <c r="F269" t="s">
        <v>157</v>
      </c>
      <c r="T269" t="str">
        <f t="shared" si="56"/>
        <v>insert into operacaofatorProducao(id,fatorproducao,parcela,quantidade) values (272,'BIOFERTIL N6','Lameiro do moinho',120);</v>
      </c>
    </row>
    <row r="270" spans="1:20">
      <c r="A270" s="2"/>
      <c r="T270" t="str">
        <f t="shared" si="57"/>
        <v>insert into operacaoAplicacao(id) values (272);</v>
      </c>
    </row>
    <row r="271" spans="1:20">
      <c r="A271" s="2"/>
      <c r="T271" t="str">
        <f>"insert into culturaoperacaofatorproducao(operacaofatorproducao,cultura) values ("&amp;S268&amp;",(select id from cultura where lower(planta) like lower('pipo de basto') and dataFinal IS NULL));"</f>
        <v>insert into culturaoperacaofatorproducao(operacaofatorproducao,cultura) values (272,(select id from cultura where lower(planta) like lower('pipo de basto') and dataFinal IS NULL));</v>
      </c>
    </row>
    <row r="272" spans="1:20">
      <c r="A272" s="2"/>
    </row>
    <row r="273" spans="1:20">
      <c r="A273" s="3" t="s">
        <v>105</v>
      </c>
      <c r="B273" t="s">
        <v>9</v>
      </c>
      <c r="C273" t="s">
        <v>10</v>
      </c>
      <c r="D273" t="s">
        <v>11</v>
      </c>
      <c r="E273" t="s">
        <v>106</v>
      </c>
      <c r="F273" t="s">
        <v>107</v>
      </c>
      <c r="G273" t="s">
        <v>0</v>
      </c>
      <c r="H273" t="s">
        <v>32</v>
      </c>
      <c r="I273" t="s">
        <v>29</v>
      </c>
      <c r="J273" t="s">
        <v>158</v>
      </c>
      <c r="K273" t="s">
        <v>12</v>
      </c>
      <c r="L273">
        <v>90</v>
      </c>
      <c r="M273" t="s">
        <v>73</v>
      </c>
      <c r="N273">
        <v>1</v>
      </c>
      <c r="O273" t="s">
        <v>109</v>
      </c>
      <c r="P273">
        <v>5</v>
      </c>
      <c r="Q273" t="s">
        <v>6</v>
      </c>
      <c r="S273">
        <v>273</v>
      </c>
      <c r="T273" t="str">
        <f t="shared" si="55"/>
        <v>INSERT INTO Operacao (anulada,data) values (0, TO_DATE('2022-01-16', 'YYYY-MM-DD'));</v>
      </c>
    </row>
    <row r="274" spans="1:20">
      <c r="A274" s="3" t="s">
        <v>110</v>
      </c>
      <c r="C274" t="s">
        <v>111</v>
      </c>
      <c r="D274" t="s">
        <v>112</v>
      </c>
      <c r="E274" t="s">
        <v>138</v>
      </c>
      <c r="F274" t="s">
        <v>159</v>
      </c>
      <c r="T274" t="str">
        <f t="shared" si="56"/>
        <v>insert into operacaofatorProducao(id,fatorproducao,parcela,quantidade) values (273,'BIOFERTIL N6','Lameiro do moinho',90);</v>
      </c>
    </row>
    <row r="275" spans="1:20">
      <c r="A275" s="2"/>
      <c r="T275" t="str">
        <f t="shared" si="57"/>
        <v>insert into operacaoAplicacao(id) values (273);</v>
      </c>
    </row>
    <row r="276" spans="1:20">
      <c r="A276" s="2"/>
      <c r="T276" t="str">
        <f>"insert into culturaoperacaofatorproducao(operacaofatorproducao,cultura) values ("&amp;S273&amp;",(select id from cultura where lower(planta) like lower('canada') and dataFinal IS NULL));"</f>
        <v>insert into culturaoperacaofatorproducao(operacaofatorproducao,cultura) values (273,(select id from cultura where lower(planta) like lower('canada') and dataFinal IS NULL));</v>
      </c>
    </row>
    <row r="277" spans="1:20">
      <c r="A277" s="2"/>
    </row>
    <row r="278" spans="1:20">
      <c r="A278" s="3" t="s">
        <v>105</v>
      </c>
      <c r="B278" t="s">
        <v>9</v>
      </c>
      <c r="C278" t="s">
        <v>10</v>
      </c>
      <c r="D278" t="s">
        <v>11</v>
      </c>
      <c r="E278" t="s">
        <v>106</v>
      </c>
      <c r="F278" t="s">
        <v>107</v>
      </c>
      <c r="G278" t="s">
        <v>0</v>
      </c>
      <c r="H278" t="s">
        <v>32</v>
      </c>
      <c r="I278" t="s">
        <v>29</v>
      </c>
      <c r="J278" t="s">
        <v>158</v>
      </c>
      <c r="K278" t="s">
        <v>12</v>
      </c>
      <c r="L278">
        <v>120</v>
      </c>
      <c r="M278" t="s">
        <v>73</v>
      </c>
      <c r="N278">
        <v>1</v>
      </c>
      <c r="O278" t="s">
        <v>109</v>
      </c>
      <c r="P278">
        <v>5</v>
      </c>
      <c r="Q278" t="s">
        <v>6</v>
      </c>
      <c r="S278">
        <v>274</v>
      </c>
      <c r="T278" t="str">
        <f t="shared" si="55"/>
        <v>INSERT INTO Operacao (anulada,data) values (0, TO_DATE('2022-01-16', 'YYYY-MM-DD'));</v>
      </c>
    </row>
    <row r="279" spans="1:20">
      <c r="A279" s="3" t="s">
        <v>110</v>
      </c>
      <c r="C279" t="s">
        <v>111</v>
      </c>
      <c r="D279" t="s">
        <v>112</v>
      </c>
      <c r="E279" t="s">
        <v>141</v>
      </c>
      <c r="F279" t="s">
        <v>160</v>
      </c>
      <c r="T279" t="str">
        <f t="shared" si="56"/>
        <v>insert into operacaofatorProducao(id,fatorproducao,parcela,quantidade) values (274,'BIOFERTIL N6','Lameiro do moinho',120);</v>
      </c>
    </row>
    <row r="280" spans="1:20">
      <c r="A280" s="2"/>
      <c r="T280" t="str">
        <f t="shared" si="57"/>
        <v>insert into operacaoAplicacao(id) values (274);</v>
      </c>
    </row>
    <row r="281" spans="1:20">
      <c r="A281" s="2"/>
      <c r="T281" t="str">
        <f>"insert into culturaoperacaofatorproducao(operacaofatorproducao,cultura) values ("&amp;S278&amp;",(select id from cultura where lower(planta) like lower('grand fay') and dataFinal IS NULL));"</f>
        <v>insert into culturaoperacaofatorproducao(operacaofatorproducao,cultura) values (274,(select id from cultura where lower(planta) like lower('grand fay') and dataFinal IS NULL));</v>
      </c>
    </row>
    <row r="282" spans="1:20">
      <c r="A282" s="2"/>
    </row>
    <row r="283" spans="1:20">
      <c r="A283" s="3" t="s">
        <v>105</v>
      </c>
      <c r="B283" t="s">
        <v>9</v>
      </c>
      <c r="C283" t="s">
        <v>10</v>
      </c>
      <c r="D283" t="s">
        <v>11</v>
      </c>
      <c r="E283" t="s">
        <v>106</v>
      </c>
      <c r="F283" t="s">
        <v>107</v>
      </c>
      <c r="G283" t="s">
        <v>0</v>
      </c>
      <c r="H283" t="s">
        <v>32</v>
      </c>
      <c r="I283" t="s">
        <v>29</v>
      </c>
      <c r="J283" t="s">
        <v>158</v>
      </c>
      <c r="K283" t="s">
        <v>12</v>
      </c>
      <c r="L283">
        <v>150</v>
      </c>
      <c r="M283" t="s">
        <v>73</v>
      </c>
      <c r="N283">
        <v>1</v>
      </c>
      <c r="O283" t="s">
        <v>109</v>
      </c>
      <c r="P283">
        <v>5</v>
      </c>
      <c r="Q283" t="s">
        <v>6</v>
      </c>
      <c r="S283">
        <v>275</v>
      </c>
      <c r="T283" t="str">
        <f t="shared" si="55"/>
        <v>INSERT INTO Operacao (anulada,data) values (0, TO_DATE('2022-01-16', 'YYYY-MM-DD'));</v>
      </c>
    </row>
    <row r="284" spans="1:20">
      <c r="A284" s="3" t="s">
        <v>110</v>
      </c>
      <c r="C284" t="s">
        <v>111</v>
      </c>
      <c r="D284" t="s">
        <v>112</v>
      </c>
      <c r="E284" t="s">
        <v>143</v>
      </c>
      <c r="F284" t="s">
        <v>161</v>
      </c>
      <c r="T284" t="str">
        <f t="shared" si="56"/>
        <v>insert into operacaofatorProducao(id,fatorproducao,parcela,quantidade) values (275,'BIOFERTIL N6','Lameiro do moinho',150);</v>
      </c>
    </row>
    <row r="285" spans="1:20">
      <c r="A285" s="2"/>
      <c r="T285" t="str">
        <f t="shared" si="57"/>
        <v>insert into operacaoAplicacao(id) values (275);</v>
      </c>
    </row>
    <row r="286" spans="1:20">
      <c r="A286" s="2"/>
      <c r="T286" t="str">
        <f t="shared" ref="T286" si="58">"insert into culturaoperacaofatorproducao(operacaofatorproducao,cultura) values ("&amp;S283&amp;",(select id from cultura where lower(planta) like lower('gronho doce') and dataFinal IS NULL));"</f>
        <v>insert into culturaoperacaofatorproducao(operacaofatorproducao,cultura) values (275,(select id from cultura where lower(planta) like lower('gronho doce') and dataFinal IS NULL));</v>
      </c>
    </row>
    <row r="287" spans="1:20">
      <c r="A287" s="2"/>
    </row>
    <row r="288" spans="1:20">
      <c r="A288" s="3" t="s">
        <v>105</v>
      </c>
      <c r="B288" t="s">
        <v>9</v>
      </c>
      <c r="C288" t="s">
        <v>10</v>
      </c>
      <c r="D288" t="s">
        <v>11</v>
      </c>
      <c r="E288" t="s">
        <v>106</v>
      </c>
      <c r="F288" t="s">
        <v>107</v>
      </c>
      <c r="G288" t="s">
        <v>0</v>
      </c>
      <c r="H288" t="s">
        <v>32</v>
      </c>
      <c r="I288" t="s">
        <v>29</v>
      </c>
      <c r="J288" t="s">
        <v>162</v>
      </c>
      <c r="K288" t="s">
        <v>12</v>
      </c>
      <c r="L288">
        <v>5</v>
      </c>
      <c r="M288" t="s">
        <v>73</v>
      </c>
      <c r="N288">
        <v>3</v>
      </c>
      <c r="O288" t="s">
        <v>163</v>
      </c>
      <c r="P288">
        <v>5</v>
      </c>
      <c r="Q288" t="s">
        <v>6</v>
      </c>
      <c r="S288">
        <v>276</v>
      </c>
      <c r="T288" t="str">
        <f t="shared" si="55"/>
        <v>INSERT INTO Operacao (anulada,data) values (0, TO_DATE('2023-05-15', 'YYYY-MM-DD'));</v>
      </c>
    </row>
    <row r="289" spans="1:20">
      <c r="A289" s="3" t="s">
        <v>110</v>
      </c>
      <c r="C289" t="s">
        <v>111</v>
      </c>
      <c r="D289" t="s">
        <v>112</v>
      </c>
      <c r="E289" t="s">
        <v>132</v>
      </c>
      <c r="F289" t="s">
        <v>164</v>
      </c>
      <c r="T289" t="str">
        <f t="shared" si="56"/>
        <v>insert into operacaofatorProducao(id,fatorproducao,parcela,quantidade) values (276,'EPSO Microtop','Lameiro do moinho',5);</v>
      </c>
    </row>
    <row r="290" spans="1:20">
      <c r="A290" s="2"/>
      <c r="T290" t="str">
        <f t="shared" si="57"/>
        <v>insert into operacaoAplicacao(id) values (276);</v>
      </c>
    </row>
    <row r="291" spans="1:20">
      <c r="A291" s="2"/>
      <c r="T291" t="str">
        <f>"insert into culturaoperacaofatorproducao(operacaofatorproducao,cultura) values ("&amp;S288&amp;",(select id from cultura where lower(planta) like lower('porta de loja') and dataFinal IS NULL));"</f>
        <v>insert into culturaoperacaofatorproducao(operacaofatorproducao,cultura) values (276,(select id from cultura where lower(planta) like lower('porta de loja') and dataFinal IS NULL));</v>
      </c>
    </row>
    <row r="292" spans="1:20">
      <c r="A292" s="2"/>
    </row>
    <row r="293" spans="1:20">
      <c r="A293" s="3" t="s">
        <v>105</v>
      </c>
      <c r="B293" t="s">
        <v>9</v>
      </c>
      <c r="C293" t="s">
        <v>10</v>
      </c>
      <c r="D293" t="s">
        <v>11</v>
      </c>
      <c r="E293" t="s">
        <v>106</v>
      </c>
      <c r="F293" t="s">
        <v>107</v>
      </c>
      <c r="G293" t="s">
        <v>0</v>
      </c>
      <c r="H293" t="s">
        <v>32</v>
      </c>
      <c r="I293" t="s">
        <v>29</v>
      </c>
      <c r="J293" t="s">
        <v>162</v>
      </c>
      <c r="K293" t="s">
        <v>12</v>
      </c>
      <c r="L293">
        <v>2</v>
      </c>
      <c r="M293" t="s">
        <v>73</v>
      </c>
      <c r="N293">
        <v>3</v>
      </c>
      <c r="O293" t="s">
        <v>163</v>
      </c>
      <c r="P293">
        <v>5</v>
      </c>
      <c r="Q293" t="s">
        <v>6</v>
      </c>
      <c r="S293">
        <v>277</v>
      </c>
      <c r="T293" t="str">
        <f t="shared" si="55"/>
        <v>INSERT INTO Operacao (anulada,data) values (0, TO_DATE('2023-05-15', 'YYYY-MM-DD'));</v>
      </c>
    </row>
    <row r="294" spans="1:20">
      <c r="A294" s="3" t="s">
        <v>110</v>
      </c>
      <c r="C294" t="s">
        <v>111</v>
      </c>
      <c r="D294" t="s">
        <v>112</v>
      </c>
      <c r="E294" t="s">
        <v>134</v>
      </c>
      <c r="F294" t="s">
        <v>165</v>
      </c>
      <c r="T294" t="str">
        <f t="shared" si="56"/>
        <v>insert into operacaofatorProducao(id,fatorproducao,parcela,quantidade) values (277,'EPSO Microtop','Lameiro do moinho',2);</v>
      </c>
    </row>
    <row r="295" spans="1:20">
      <c r="A295" s="2"/>
      <c r="T295" t="str">
        <f t="shared" si="57"/>
        <v>insert into operacaoAplicacao(id) values (277);</v>
      </c>
    </row>
    <row r="296" spans="1:20">
      <c r="A296" s="2"/>
      <c r="T296" t="str">
        <f>"insert into culturaoperacaofatorproducao(operacaofatorproducao,cultura) values ("&amp;S293&amp;",(select id from cultura where lower(planta) like lower('malápio') and dataFinal IS NULL));"</f>
        <v>insert into culturaoperacaofatorproducao(operacaofatorproducao,cultura) values (277,(select id from cultura where lower(planta) like lower('malápio') and dataFinal IS NULL));</v>
      </c>
    </row>
    <row r="297" spans="1:20">
      <c r="A297" s="2"/>
    </row>
    <row r="298" spans="1:20">
      <c r="A298" s="3" t="s">
        <v>105</v>
      </c>
      <c r="B298" t="s">
        <v>9</v>
      </c>
      <c r="C298" t="s">
        <v>10</v>
      </c>
      <c r="D298" t="s">
        <v>11</v>
      </c>
      <c r="E298" t="s">
        <v>106</v>
      </c>
      <c r="F298" t="s">
        <v>107</v>
      </c>
      <c r="G298" t="s">
        <v>0</v>
      </c>
      <c r="H298" t="s">
        <v>32</v>
      </c>
      <c r="I298" t="s">
        <v>29</v>
      </c>
      <c r="J298" t="s">
        <v>162</v>
      </c>
      <c r="K298" t="s">
        <v>12</v>
      </c>
      <c r="L298">
        <v>4</v>
      </c>
      <c r="M298" t="s">
        <v>73</v>
      </c>
      <c r="N298">
        <v>3</v>
      </c>
      <c r="O298" t="s">
        <v>163</v>
      </c>
      <c r="P298">
        <v>5</v>
      </c>
      <c r="Q298" t="s">
        <v>6</v>
      </c>
      <c r="S298">
        <v>278</v>
      </c>
      <c r="T298" t="str">
        <f t="shared" ref="T298" si="59">"INSERT INTO Operacao (anulada,data) values (0, TO_DATE("&amp;J298&amp;", 'YYYY-MM-DD'));"</f>
        <v>INSERT INTO Operacao (anulada,data) values (0, TO_DATE('2023-05-15', 'YYYY-MM-DD'));</v>
      </c>
    </row>
    <row r="299" spans="1:20">
      <c r="A299" s="3" t="s">
        <v>110</v>
      </c>
      <c r="C299" t="s">
        <v>111</v>
      </c>
      <c r="D299" t="s">
        <v>112</v>
      </c>
      <c r="E299" t="s">
        <v>136</v>
      </c>
      <c r="F299" t="s">
        <v>166</v>
      </c>
      <c r="T299" t="str">
        <f t="shared" ref="T299" si="60">"insert into operacaofatorProducao(id,fatorproducao,parcela,quantidade) values ("&amp;S298&amp;","&amp;O298&amp;","&amp;M298&amp;","&amp;L298&amp;");"</f>
        <v>insert into operacaofatorProducao(id,fatorproducao,parcela,quantidade) values (278,'EPSO Microtop','Lameiro do moinho',4);</v>
      </c>
    </row>
    <row r="300" spans="1:20">
      <c r="A300" s="2"/>
      <c r="T300" t="str">
        <f t="shared" ref="T300" si="61">"insert into operacaoAplicacao(id) values ("&amp;S298&amp;");"</f>
        <v>insert into operacaoAplicacao(id) values (278);</v>
      </c>
    </row>
    <row r="301" spans="1:20">
      <c r="A301" s="2"/>
      <c r="T301" t="str">
        <f>"insert into culturaoperacaofatorproducao(operacaofatorproducao,cultura) values ("&amp;S298&amp;",(select id from cultura where lower(planta) like lower('pipo de basto') and dataFinal IS NULL));"</f>
        <v>insert into culturaoperacaofatorproducao(operacaofatorproducao,cultura) values (278,(select id from cultura where lower(planta) like lower('pipo de basto') and dataFinal IS NULL));</v>
      </c>
    </row>
    <row r="302" spans="1:20">
      <c r="A302" s="2"/>
    </row>
    <row r="303" spans="1:20">
      <c r="A303" s="3" t="s">
        <v>105</v>
      </c>
      <c r="B303" t="s">
        <v>9</v>
      </c>
      <c r="C303" t="s">
        <v>10</v>
      </c>
      <c r="D303" t="s">
        <v>11</v>
      </c>
      <c r="E303" t="s">
        <v>106</v>
      </c>
      <c r="F303" t="s">
        <v>107</v>
      </c>
      <c r="G303" t="s">
        <v>0</v>
      </c>
      <c r="H303" t="s">
        <v>32</v>
      </c>
      <c r="I303" t="s">
        <v>29</v>
      </c>
      <c r="J303" t="s">
        <v>162</v>
      </c>
      <c r="K303" t="s">
        <v>12</v>
      </c>
      <c r="L303">
        <v>3</v>
      </c>
      <c r="M303" t="s">
        <v>73</v>
      </c>
      <c r="N303">
        <v>3</v>
      </c>
      <c r="O303" t="s">
        <v>163</v>
      </c>
      <c r="P303">
        <v>5</v>
      </c>
      <c r="Q303" t="s">
        <v>6</v>
      </c>
      <c r="S303">
        <v>279</v>
      </c>
      <c r="T303" t="str">
        <f t="shared" ref="T303:T313" si="62">"INSERT INTO Operacao (anulada,data) values (0, TO_DATE("&amp;J303&amp;", 'YYYY-MM-DD'));"</f>
        <v>INSERT INTO Operacao (anulada,data) values (0, TO_DATE('2023-05-15', 'YYYY-MM-DD'));</v>
      </c>
    </row>
    <row r="304" spans="1:20">
      <c r="A304" s="3" t="s">
        <v>110</v>
      </c>
      <c r="C304" t="s">
        <v>111</v>
      </c>
      <c r="D304" t="s">
        <v>112</v>
      </c>
      <c r="E304" t="s">
        <v>138</v>
      </c>
      <c r="F304" t="s">
        <v>167</v>
      </c>
      <c r="T304" t="str">
        <f t="shared" ref="T304:T314" si="63">"insert into operacaofatorProducao(id,fatorproducao,parcela,quantidade) values ("&amp;S303&amp;","&amp;O303&amp;","&amp;M303&amp;","&amp;L303&amp;");"</f>
        <v>insert into operacaofatorProducao(id,fatorproducao,parcela,quantidade) values (279,'EPSO Microtop','Lameiro do moinho',3);</v>
      </c>
    </row>
    <row r="305" spans="1:20">
      <c r="A305" s="2"/>
      <c r="T305" t="str">
        <f t="shared" ref="T305:T315" si="64">"insert into operacaoAplicacao(id) values ("&amp;S303&amp;");"</f>
        <v>insert into operacaoAplicacao(id) values (279);</v>
      </c>
    </row>
    <row r="306" spans="1:20">
      <c r="A306" s="2"/>
      <c r="T306" t="str">
        <f>"insert into culturaoperacaofatorproducao(operacaofatorproducao,cultura) values ("&amp;S303&amp;",(select id from cultura where lower(planta) like lower('canada') and dataFinal IS NULL));"</f>
        <v>insert into culturaoperacaofatorproducao(operacaofatorproducao,cultura) values (279,(select id from cultura where lower(planta) like lower('canada') and dataFinal IS NULL));</v>
      </c>
    </row>
    <row r="307" spans="1:20">
      <c r="A307" s="2"/>
    </row>
    <row r="308" spans="1:20">
      <c r="A308" s="3" t="s">
        <v>105</v>
      </c>
      <c r="B308" t="s">
        <v>9</v>
      </c>
      <c r="C308" t="s">
        <v>10</v>
      </c>
      <c r="D308" t="s">
        <v>11</v>
      </c>
      <c r="E308" t="s">
        <v>106</v>
      </c>
      <c r="F308" t="s">
        <v>107</v>
      </c>
      <c r="G308" t="s">
        <v>0</v>
      </c>
      <c r="H308" t="s">
        <v>32</v>
      </c>
      <c r="I308" t="s">
        <v>29</v>
      </c>
      <c r="J308" t="s">
        <v>162</v>
      </c>
      <c r="K308" t="s">
        <v>12</v>
      </c>
      <c r="L308">
        <v>4</v>
      </c>
      <c r="M308" t="s">
        <v>73</v>
      </c>
      <c r="N308">
        <v>3</v>
      </c>
      <c r="O308" t="s">
        <v>163</v>
      </c>
      <c r="P308">
        <v>5</v>
      </c>
      <c r="Q308" t="s">
        <v>6</v>
      </c>
      <c r="S308">
        <v>280</v>
      </c>
      <c r="T308" t="str">
        <f t="shared" si="62"/>
        <v>INSERT INTO Operacao (anulada,data) values (0, TO_DATE('2023-05-15', 'YYYY-MM-DD'));</v>
      </c>
    </row>
    <row r="309" spans="1:20">
      <c r="A309" s="3" t="s">
        <v>110</v>
      </c>
      <c r="C309" t="s">
        <v>111</v>
      </c>
      <c r="D309" t="s">
        <v>112</v>
      </c>
      <c r="E309" t="s">
        <v>141</v>
      </c>
      <c r="F309" t="s">
        <v>168</v>
      </c>
      <c r="T309" t="str">
        <f t="shared" si="63"/>
        <v>insert into operacaofatorProducao(id,fatorproducao,parcela,quantidade) values (280,'EPSO Microtop','Lameiro do moinho',4);</v>
      </c>
    </row>
    <row r="310" spans="1:20">
      <c r="A310" s="2"/>
      <c r="T310" t="str">
        <f t="shared" si="64"/>
        <v>insert into operacaoAplicacao(id) values (280);</v>
      </c>
    </row>
    <row r="311" spans="1:20">
      <c r="A311" s="2"/>
      <c r="T311" t="str">
        <f>"insert into culturaoperacaofatorproducao(operacaofatorproducao,cultura) values ("&amp;S308&amp;",(select id from cultura where lower(planta) like lower('grand fay') and dataFinal IS NULL));"</f>
        <v>insert into culturaoperacaofatorproducao(operacaofatorproducao,cultura) values (280,(select id from cultura where lower(planta) like lower('grand fay') and dataFinal IS NULL));</v>
      </c>
    </row>
    <row r="312" spans="1:20">
      <c r="A312" s="2"/>
    </row>
    <row r="313" spans="1:20">
      <c r="A313" s="3" t="s">
        <v>105</v>
      </c>
      <c r="B313" t="s">
        <v>9</v>
      </c>
      <c r="C313" t="s">
        <v>10</v>
      </c>
      <c r="D313" t="s">
        <v>11</v>
      </c>
      <c r="E313" t="s">
        <v>106</v>
      </c>
      <c r="F313" t="s">
        <v>107</v>
      </c>
      <c r="G313" t="s">
        <v>0</v>
      </c>
      <c r="H313" t="s">
        <v>32</v>
      </c>
      <c r="I313" t="s">
        <v>29</v>
      </c>
      <c r="J313" t="s">
        <v>162</v>
      </c>
      <c r="K313" t="s">
        <v>12</v>
      </c>
      <c r="L313">
        <v>5</v>
      </c>
      <c r="M313" t="s">
        <v>73</v>
      </c>
      <c r="N313">
        <v>3</v>
      </c>
      <c r="O313" t="s">
        <v>163</v>
      </c>
      <c r="P313">
        <v>5</v>
      </c>
      <c r="Q313" t="s">
        <v>6</v>
      </c>
      <c r="S313">
        <v>281</v>
      </c>
      <c r="T313" t="str">
        <f t="shared" si="62"/>
        <v>INSERT INTO Operacao (anulada,data) values (0, TO_DATE('2023-05-15', 'YYYY-MM-DD'));</v>
      </c>
    </row>
    <row r="314" spans="1:20">
      <c r="A314" s="3" t="s">
        <v>110</v>
      </c>
      <c r="C314" t="s">
        <v>111</v>
      </c>
      <c r="D314" t="s">
        <v>169</v>
      </c>
      <c r="E314" t="s">
        <v>143</v>
      </c>
      <c r="F314" t="s">
        <v>170</v>
      </c>
      <c r="T314" t="str">
        <f t="shared" si="63"/>
        <v>insert into operacaofatorProducao(id,fatorproducao,parcela,quantidade) values (281,'EPSO Microtop','Lameiro do moinho',5);</v>
      </c>
    </row>
    <row r="315" spans="1:20">
      <c r="T315" t="str">
        <f t="shared" si="64"/>
        <v>insert into operacaoAplicacao(id) values (281);</v>
      </c>
    </row>
    <row r="316" spans="1:20">
      <c r="T316" t="str">
        <f t="shared" ref="T316" si="65">"insert into culturaoperacaofatorproducao(operacaofatorproducao,cultura) values ("&amp;S313&amp;",(select id from cultura where lower(planta) like lower('gronho doce') and dataFinal IS NULL));"</f>
        <v>insert into culturaoperacaofatorproducao(operacaofatorproducao,cultura) values (281,(select id from cultura where lower(planta) like lower('gronho doce') and dataFinal IS NULL));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7E54-DAD2-4FB5-8574-D00023065B92}">
  <dimension ref="A1:I53"/>
  <sheetViews>
    <sheetView tabSelected="1" topLeftCell="F30" zoomScale="81" workbookViewId="0">
      <selection activeCell="H41" sqref="H41"/>
    </sheetView>
  </sheetViews>
  <sheetFormatPr defaultRowHeight="15.6"/>
  <cols>
    <col min="1" max="1" width="11" customWidth="1"/>
    <col min="2" max="2" width="10.5" bestFit="1" customWidth="1"/>
    <col min="6" max="6" width="110.8984375" customWidth="1"/>
    <col min="7" max="7" width="38.796875" customWidth="1"/>
  </cols>
  <sheetData>
    <row r="1" spans="1:7">
      <c r="A1" t="s">
        <v>171</v>
      </c>
      <c r="B1" t="s">
        <v>9</v>
      </c>
      <c r="C1" t="s">
        <v>172</v>
      </c>
      <c r="D1" t="s">
        <v>173</v>
      </c>
      <c r="E1" t="s">
        <v>174</v>
      </c>
    </row>
    <row r="2" spans="1:7">
      <c r="A2">
        <v>1</v>
      </c>
      <c r="B2" s="10" t="s">
        <v>204</v>
      </c>
      <c r="C2">
        <v>30</v>
      </c>
      <c r="D2" s="12" t="s">
        <v>206</v>
      </c>
      <c r="E2">
        <v>10</v>
      </c>
      <c r="F2" t="str">
        <f>"INSERT INTO operacao (" &amp; $A$1 &amp; ", " &amp; $B$1 &amp; ") VALUES (" &amp;A2&amp; ", TO_DATE('" &amp; B2 &amp; "', 'YYYY-MM-DD'))"</f>
        <v>INSERT INTO operacao (id, data) VALUES (1, TO_DATE('17-06-2023', 'YYYY-MM-DD'))</v>
      </c>
      <c r="G2" t="str">
        <f>"INSERT INTO operacaoRegaSetor (" &amp; $A$1 &amp; ", " &amp; $C$1 &amp; ", " &amp; $D$1 &amp; ", " &amp; $E$1 &amp; ") VALUES (" &amp; A2 &amp; ", " &amp; C2 &amp; ", TO_TIMESTAMP('" &amp; B2 &amp; " " &amp; D2 &amp; ", 'DD/MM/YYYY HH24:MI'), " &amp; E2 &amp; ")"</f>
        <v>INSERT INTO operacaoRegaSetor (id, duracao, horario, setor) VALUES (1, 30, TO_TIMESTAMP('17-06-2023 05:00:00', 'DD/MM/YYYY HH24:MI'), 10)</v>
      </c>
    </row>
    <row r="3" spans="1:7">
      <c r="A3">
        <v>2</v>
      </c>
      <c r="B3" s="9" t="s">
        <v>205</v>
      </c>
      <c r="C3">
        <v>30</v>
      </c>
      <c r="D3" s="12" t="s">
        <v>206</v>
      </c>
      <c r="E3">
        <v>10</v>
      </c>
      <c r="F3" t="str">
        <f t="shared" ref="F3:F39" si="0">"INSERT INTO operacao (" &amp; $A$1 &amp; ", " &amp; $B$1 &amp; ") VALUES (" &amp;A3&amp; ", TO_DATE('" &amp; B3 &amp; "', 'YYYY-MM-DD'))"</f>
        <v>INSERT INTO operacao (id, data) VALUES (2, TO_DATE('17/07/2023', 'YYYY-MM-DD'))</v>
      </c>
      <c r="G3" t="str">
        <f t="shared" ref="G3:G39" si="1">"INSERT INTO operacaoRegaSetor (" &amp; $A$1 &amp; ", " &amp; $C$1 &amp; ", " &amp; $D$1 &amp; ", " &amp; $E$1 &amp; ") VALUES (" &amp; A3 &amp; ", " &amp; C3 &amp; ", TO_TIMESTAMP('" &amp; B3 &amp; " " &amp; D3 &amp; ", 'DD/MM/YYYY HH24:MI'), " &amp; E3 &amp; ")"</f>
        <v>INSERT INTO operacaoRegaSetor (id, duracao, horario, setor) VALUES (2, 30, TO_TIMESTAMP('17/07/2023 05:00:00', 'DD/MM/YYYY HH24:MI'), 10)</v>
      </c>
    </row>
    <row r="4" spans="1:7">
      <c r="A4">
        <v>3</v>
      </c>
      <c r="B4" s="9" t="s">
        <v>195</v>
      </c>
      <c r="C4">
        <v>60</v>
      </c>
      <c r="D4" s="7" t="s">
        <v>206</v>
      </c>
      <c r="E4">
        <v>10</v>
      </c>
      <c r="F4" t="str">
        <f t="shared" si="0"/>
        <v>INSERT INTO operacao (id, data) VALUES (3, TO_DATE('17/08/2023', 'YYYY-MM-DD'))</v>
      </c>
      <c r="G4" t="str">
        <f t="shared" si="1"/>
        <v>INSERT INTO operacaoRegaSetor (id, duracao, horario, setor) VALUES (3, 60, TO_TIMESTAMP('17/08/2023 05:00:00', 'DD/MM/YYYY HH24:MI'), 10)</v>
      </c>
    </row>
    <row r="5" spans="1:7">
      <c r="A5">
        <v>4</v>
      </c>
      <c r="B5" s="9" t="s">
        <v>236</v>
      </c>
      <c r="C5">
        <v>120</v>
      </c>
      <c r="D5" s="7" t="s">
        <v>207</v>
      </c>
      <c r="E5">
        <v>10</v>
      </c>
      <c r="F5" t="str">
        <f t="shared" si="0"/>
        <v>INSERT INTO operacao (id, data) VALUES (4, TO_DATE('04/09/2023', 'YYYY-MM-DD'))</v>
      </c>
      <c r="G5" t="str">
        <f t="shared" si="1"/>
        <v>INSERT INTO operacaoRegaSetor (id, duracao, horario, setor) VALUES (4, 120, TO_TIMESTAMP('04/09/2023 06:00:00', 'DD/MM/YYYY HH24:MI'), 10)</v>
      </c>
    </row>
    <row r="6" spans="1:7">
      <c r="A6">
        <v>5</v>
      </c>
      <c r="B6" s="9" t="s">
        <v>201</v>
      </c>
      <c r="C6">
        <v>30</v>
      </c>
      <c r="D6" s="7" t="s">
        <v>206</v>
      </c>
      <c r="E6">
        <v>10</v>
      </c>
      <c r="F6" t="str">
        <f t="shared" si="0"/>
        <v>INSERT INTO operacao (id, data) VALUES (5, TO_DATE('18/09/2023', 'YYYY-MM-DD'))</v>
      </c>
      <c r="G6" t="str">
        <f t="shared" si="1"/>
        <v>INSERT INTO operacaoRegaSetor (id, duracao, horario, setor) VALUES (5, 30, TO_TIMESTAMP('18/09/2023 05:00:00', 'DD/MM/YYYY HH24:MI'), 10)</v>
      </c>
    </row>
    <row r="7" spans="1:7">
      <c r="A7">
        <v>6</v>
      </c>
      <c r="B7" s="9" t="s">
        <v>203</v>
      </c>
      <c r="C7">
        <v>60</v>
      </c>
      <c r="D7" s="6" t="s">
        <v>207</v>
      </c>
      <c r="E7">
        <v>10</v>
      </c>
      <c r="F7" t="str">
        <f t="shared" si="0"/>
        <v>INSERT INTO operacao (id, data) VALUES (6, TO_DATE('02/10/2023', 'YYYY-MM-DD'))</v>
      </c>
      <c r="G7" t="str">
        <f t="shared" si="1"/>
        <v>INSERT INTO operacaoRegaSetor (id, duracao, horario, setor) VALUES (6, 60, TO_TIMESTAMP('02/10/2023 06:00:00', 'DD/MM/YYYY HH24:MI'), 10)</v>
      </c>
    </row>
    <row r="8" spans="1:7">
      <c r="A8">
        <v>7</v>
      </c>
      <c r="B8" s="9" t="s">
        <v>197</v>
      </c>
      <c r="C8">
        <v>120</v>
      </c>
      <c r="D8" s="6" t="s">
        <v>208</v>
      </c>
      <c r="E8">
        <v>22</v>
      </c>
      <c r="F8" t="str">
        <f t="shared" si="0"/>
        <v>INSERT INTO operacao (id, data) VALUES (7, TO_DATE('13/05/2023', 'YYYY-MM-DD'))</v>
      </c>
      <c r="G8" t="str">
        <f t="shared" si="1"/>
        <v>INSERT INTO operacaoRegaSetor (id, duracao, horario, setor) VALUES (7, 120, TO_TIMESTAMP('13/05/2023 23:00:00', 'DD/MM/YYYY HH24:MI'), 22)</v>
      </c>
    </row>
    <row r="9" spans="1:7">
      <c r="A9">
        <v>8</v>
      </c>
      <c r="B9" s="9" t="s">
        <v>186</v>
      </c>
      <c r="C9">
        <v>120</v>
      </c>
      <c r="D9" s="6" t="s">
        <v>208</v>
      </c>
      <c r="E9">
        <v>22</v>
      </c>
      <c r="F9" t="str">
        <f t="shared" si="0"/>
        <v>INSERT INTO operacao (id, data) VALUES (8, TO_DATE('02/06/2023', 'YYYY-MM-DD'))</v>
      </c>
      <c r="G9" t="str">
        <f t="shared" si="1"/>
        <v>INSERT INTO operacaoRegaSetor (id, duracao, horario, setor) VALUES (8, 120, TO_TIMESTAMP('02/06/2023 23:00:00', 'DD/MM/YYYY HH24:MI'), 22)</v>
      </c>
    </row>
    <row r="10" spans="1:7">
      <c r="A10">
        <v>9</v>
      </c>
      <c r="B10" s="9" t="s">
        <v>198</v>
      </c>
      <c r="C10">
        <v>120</v>
      </c>
      <c r="D10" s="6" t="s">
        <v>208</v>
      </c>
      <c r="E10">
        <v>22</v>
      </c>
      <c r="F10" t="str">
        <f t="shared" si="0"/>
        <v>INSERT INTO operacao (id, data) VALUES (9, TO_DATE('01/07/2023', 'YYYY-MM-DD'))</v>
      </c>
      <c r="G10" t="str">
        <f t="shared" si="1"/>
        <v>INSERT INTO operacaoRegaSetor (id, duracao, horario, setor) VALUES (9, 120, TO_TIMESTAMP('01/07/2023 23:00:00', 'DD/MM/YYYY HH24:MI'), 22)</v>
      </c>
    </row>
    <row r="11" spans="1:7">
      <c r="A11">
        <v>10</v>
      </c>
      <c r="B11" s="9" t="s">
        <v>193</v>
      </c>
      <c r="C11">
        <v>180</v>
      </c>
      <c r="D11" s="6" t="s">
        <v>209</v>
      </c>
      <c r="E11">
        <v>22</v>
      </c>
      <c r="F11" t="str">
        <f t="shared" si="0"/>
        <v>INSERT INTO operacao (id, data) VALUES (10, TO_DATE('08/07/2023', 'YYYY-MM-DD'))</v>
      </c>
      <c r="G11" t="str">
        <f t="shared" si="1"/>
        <v>INSERT INTO operacaoRegaSetor (id, duracao, horario, setor) VALUES (10, 180, TO_TIMESTAMP('08/07/2023 05:00', 'DD/MM/YYYY HH24:MI'), 22)</v>
      </c>
    </row>
    <row r="12" spans="1:7">
      <c r="A12">
        <v>11</v>
      </c>
      <c r="B12" s="9" t="s">
        <v>192</v>
      </c>
      <c r="C12">
        <v>180</v>
      </c>
      <c r="D12" s="6" t="s">
        <v>208</v>
      </c>
      <c r="E12">
        <v>22</v>
      </c>
      <c r="F12" t="str">
        <f t="shared" si="0"/>
        <v>INSERT INTO operacao (id, data) VALUES (11, TO_DATE('22/07/2023', 'YYYY-MM-DD'))</v>
      </c>
      <c r="G12" t="str">
        <f t="shared" si="1"/>
        <v>INSERT INTO operacaoRegaSetor (id, duracao, horario, setor) VALUES (11, 180, TO_TIMESTAMP('22/07/2023 23:00:00', 'DD/MM/YYYY HH24:MI'), 22)</v>
      </c>
    </row>
    <row r="13" spans="1:7">
      <c r="A13">
        <v>12</v>
      </c>
      <c r="B13" s="9" t="s">
        <v>199</v>
      </c>
      <c r="C13">
        <v>180</v>
      </c>
      <c r="D13" s="6" t="s">
        <v>208</v>
      </c>
      <c r="E13">
        <v>22</v>
      </c>
      <c r="F13" t="str">
        <f t="shared" si="0"/>
        <v>INSERT INTO operacao (id, data) VALUES (12, TO_DATE('29/07/2023', 'YYYY-MM-DD'))</v>
      </c>
      <c r="G13" t="str">
        <f t="shared" si="1"/>
        <v>INSERT INTO operacaoRegaSetor (id, duracao, horario, setor) VALUES (12, 180, TO_TIMESTAMP('29/07/2023 23:00:00', 'DD/MM/YYYY HH24:MI'), 22)</v>
      </c>
    </row>
    <row r="14" spans="1:7">
      <c r="A14">
        <v>13</v>
      </c>
      <c r="B14" s="9" t="s">
        <v>191</v>
      </c>
      <c r="C14">
        <v>120</v>
      </c>
      <c r="D14" s="6" t="s">
        <v>208</v>
      </c>
      <c r="E14">
        <v>22</v>
      </c>
      <c r="F14" t="str">
        <f t="shared" si="0"/>
        <v>INSERT INTO operacao (id, data) VALUES (13, TO_DATE('05/08/2023', 'YYYY-MM-DD'))</v>
      </c>
      <c r="G14" t="str">
        <f t="shared" si="1"/>
        <v>INSERT INTO operacaoRegaSetor (id, duracao, horario, setor) VALUES (13, 120, TO_TIMESTAMP('05/08/2023 23:00:00', 'DD/MM/YYYY HH24:MI'), 22)</v>
      </c>
    </row>
    <row r="15" spans="1:7">
      <c r="A15">
        <v>14</v>
      </c>
      <c r="B15" s="9" t="s">
        <v>195</v>
      </c>
      <c r="C15">
        <v>120</v>
      </c>
      <c r="D15" s="6" t="s">
        <v>208</v>
      </c>
      <c r="E15">
        <v>22</v>
      </c>
      <c r="F15" t="str">
        <f t="shared" si="0"/>
        <v>INSERT INTO operacao (id, data) VALUES (14, TO_DATE('17/08/2023', 'YYYY-MM-DD'))</v>
      </c>
      <c r="G15" t="str">
        <f t="shared" si="1"/>
        <v>INSERT INTO operacaoRegaSetor (id, duracao, horario, setor) VALUES (14, 120, TO_TIMESTAMP('17/08/2023 23:00:00', 'DD/MM/YYYY HH24:MI'), 22)</v>
      </c>
    </row>
    <row r="16" spans="1:7">
      <c r="A16">
        <v>15</v>
      </c>
      <c r="B16" s="11" t="s">
        <v>196</v>
      </c>
      <c r="C16">
        <v>120</v>
      </c>
      <c r="D16" s="6" t="s">
        <v>208</v>
      </c>
      <c r="E16">
        <v>22</v>
      </c>
      <c r="F16" t="str">
        <f t="shared" si="0"/>
        <v>INSERT INTO operacao (id, data) VALUES (15, TO_DATE('24/08/2023', 'YYYY-MM-DD'))</v>
      </c>
      <c r="G16" t="str">
        <f t="shared" si="1"/>
        <v>INSERT INTO operacaoRegaSetor (id, duracao, horario, setor) VALUES (15, 120, TO_TIMESTAMP('24/08/2023 23:00:00', 'DD/MM/YYYY HH24:MI'), 22)</v>
      </c>
    </row>
    <row r="17" spans="1:7">
      <c r="A17">
        <v>16</v>
      </c>
      <c r="B17" s="9" t="s">
        <v>202</v>
      </c>
      <c r="C17">
        <v>120</v>
      </c>
      <c r="D17" s="6" t="s">
        <v>208</v>
      </c>
      <c r="E17">
        <v>22</v>
      </c>
      <c r="F17" t="str">
        <f t="shared" si="0"/>
        <v>INSERT INTO operacao (id, data) VALUES (16, TO_DATE('02/09/2023', 'YYYY-MM-DD'))</v>
      </c>
      <c r="G17" t="str">
        <f t="shared" si="1"/>
        <v>INSERT INTO operacaoRegaSetor (id, duracao, horario, setor) VALUES (16, 120, TO_TIMESTAMP('02/09/2023 23:00:00', 'DD/MM/YYYY HH24:MI'), 22)</v>
      </c>
    </row>
    <row r="18" spans="1:7">
      <c r="A18">
        <v>17</v>
      </c>
      <c r="B18" s="11" t="s">
        <v>201</v>
      </c>
      <c r="C18">
        <v>120</v>
      </c>
      <c r="D18" s="6" t="s">
        <v>208</v>
      </c>
      <c r="E18">
        <v>22</v>
      </c>
      <c r="F18" t="str">
        <f t="shared" si="0"/>
        <v>INSERT INTO operacao (id, data) VALUES (17, TO_DATE('18/09/2023', 'YYYY-MM-DD'))</v>
      </c>
      <c r="G18" t="str">
        <f t="shared" si="1"/>
        <v>INSERT INTO operacaoRegaSetor (id, duracao, horario, setor) VALUES (17, 120, TO_TIMESTAMP('18/09/2023 23:00:00', 'DD/MM/YYYY HH24:MI'), 22)</v>
      </c>
    </row>
    <row r="19" spans="1:7">
      <c r="A19">
        <v>18</v>
      </c>
      <c r="B19" s="9" t="s">
        <v>200</v>
      </c>
      <c r="C19">
        <v>120</v>
      </c>
      <c r="D19" s="6" t="s">
        <v>207</v>
      </c>
      <c r="E19">
        <v>42</v>
      </c>
      <c r="F19" t="str">
        <f t="shared" si="0"/>
        <v>INSERT INTO operacao (id, data) VALUES (18, TO_DATE('12/06/2023', 'YYYY-MM-DD'))</v>
      </c>
      <c r="G19" t="str">
        <f t="shared" si="1"/>
        <v>INSERT INTO operacaoRegaSetor (id, duracao, horario, setor) VALUES (18, 120, TO_TIMESTAMP('12/06/2023 06:00:00', 'DD/MM/YYYY HH24:MI'), 42)</v>
      </c>
    </row>
    <row r="20" spans="1:7">
      <c r="A20">
        <v>19</v>
      </c>
      <c r="B20" s="9" t="s">
        <v>194</v>
      </c>
      <c r="C20">
        <v>120</v>
      </c>
      <c r="D20" s="6" t="s">
        <v>207</v>
      </c>
      <c r="E20">
        <v>42</v>
      </c>
      <c r="F20" t="str">
        <f t="shared" si="0"/>
        <v>INSERT INTO operacao (id, data) VALUES (19, TO_DATE('19/06/2023', 'YYYY-MM-DD'))</v>
      </c>
      <c r="G20" t="str">
        <f t="shared" si="1"/>
        <v>INSERT INTO operacaoRegaSetor (id, duracao, horario, setor) VALUES (19, 120, TO_TIMESTAMP('19/06/2023 06:00:00', 'DD/MM/YYYY HH24:MI'), 42)</v>
      </c>
    </row>
    <row r="21" spans="1:7">
      <c r="A21">
        <v>20</v>
      </c>
      <c r="B21" s="9" t="s">
        <v>193</v>
      </c>
      <c r="C21">
        <v>120</v>
      </c>
      <c r="D21" s="6" t="s">
        <v>210</v>
      </c>
      <c r="E21">
        <v>42</v>
      </c>
      <c r="F21" t="str">
        <f t="shared" si="0"/>
        <v>INSERT INTO operacao (id, data) VALUES (20, TO_DATE('08/07/2023', 'YYYY-MM-DD'))</v>
      </c>
      <c r="G21" t="str">
        <f t="shared" si="1"/>
        <v>INSERT INTO operacaoRegaSetor (id, duracao, horario, setor) VALUES (20, 120, TO_TIMESTAMP('08/07/2023 04:00:00', 'DD/MM/YYYY HH24:MI'), 42)</v>
      </c>
    </row>
    <row r="22" spans="1:7">
      <c r="A22">
        <v>21</v>
      </c>
      <c r="B22" s="9" t="s">
        <v>192</v>
      </c>
      <c r="C22">
        <v>120</v>
      </c>
      <c r="D22" s="6" t="s">
        <v>210</v>
      </c>
      <c r="E22">
        <v>42</v>
      </c>
      <c r="F22" t="str">
        <f t="shared" si="0"/>
        <v>INSERT INTO operacao (id, data) VALUES (21, TO_DATE('22/07/2023', 'YYYY-MM-DD'))</v>
      </c>
      <c r="G22" t="str">
        <f t="shared" si="1"/>
        <v>INSERT INTO operacaoRegaSetor (id, duracao, horario, setor) VALUES (21, 120, TO_TIMESTAMP('22/07/2023 04:00:00', 'DD/MM/YYYY HH24:MI'), 42)</v>
      </c>
    </row>
    <row r="23" spans="1:7">
      <c r="A23">
        <v>22</v>
      </c>
      <c r="B23" s="9" t="s">
        <v>191</v>
      </c>
      <c r="C23">
        <v>120</v>
      </c>
      <c r="D23" s="7" t="s">
        <v>211</v>
      </c>
      <c r="E23">
        <v>42</v>
      </c>
      <c r="F23" t="str">
        <f t="shared" si="0"/>
        <v>INSERT INTO operacao (id, data) VALUES (22, TO_DATE('05/08/2023', 'YYYY-MM-DD'))</v>
      </c>
      <c r="G23" t="str">
        <f t="shared" si="1"/>
        <v>INSERT INTO operacaoRegaSetor (id, duracao, horario, setor) VALUES (22, 120, TO_TIMESTAMP('05/08/2023 21:30:00', 'DD/MM/YYYY HH24:MI'), 42)</v>
      </c>
    </row>
    <row r="24" spans="1:7">
      <c r="A24">
        <v>23</v>
      </c>
      <c r="B24" s="9" t="s">
        <v>190</v>
      </c>
      <c r="C24">
        <v>120</v>
      </c>
      <c r="D24" s="7" t="s">
        <v>211</v>
      </c>
      <c r="E24">
        <v>42</v>
      </c>
      <c r="F24" t="str">
        <f t="shared" si="0"/>
        <v>INSERT INTO operacao (id, data) VALUES (23, TO_DATE('19/08/2023', 'YYYY-MM-DD'))</v>
      </c>
      <c r="G24" t="str">
        <f t="shared" si="1"/>
        <v>INSERT INTO operacaoRegaSetor (id, duracao, horario, setor) VALUES (23, 120, TO_TIMESTAMP('19/08/2023 21:30:00', 'DD/MM/YYYY HH24:MI'), 42)</v>
      </c>
    </row>
    <row r="25" spans="1:7">
      <c r="A25">
        <v>24</v>
      </c>
      <c r="B25" s="9" t="s">
        <v>189</v>
      </c>
      <c r="C25">
        <v>120</v>
      </c>
      <c r="D25" s="7" t="s">
        <v>211</v>
      </c>
      <c r="E25">
        <v>42</v>
      </c>
      <c r="F25" t="str">
        <f t="shared" si="0"/>
        <v>INSERT INTO operacao (id, data) VALUES (24, TO_DATE('26/08/2023', 'YYYY-MM-DD'))</v>
      </c>
      <c r="G25" t="str">
        <f t="shared" si="1"/>
        <v>INSERT INTO operacaoRegaSetor (id, duracao, horario, setor) VALUES (24, 120, TO_TIMESTAMP('26/08/2023 21:30:00', 'DD/MM/YYYY HH24:MI'), 42)</v>
      </c>
    </row>
    <row r="26" spans="1:7">
      <c r="A26">
        <v>25</v>
      </c>
      <c r="B26" s="9" t="s">
        <v>188</v>
      </c>
      <c r="C26">
        <v>120</v>
      </c>
      <c r="D26" s="7" t="s">
        <v>211</v>
      </c>
      <c r="E26">
        <v>42</v>
      </c>
      <c r="F26" t="str">
        <f t="shared" si="0"/>
        <v>INSERT INTO operacao (id, data) VALUES (25, TO_DATE('31/08/2023', 'YYYY-MM-DD'))</v>
      </c>
      <c r="G26" t="str">
        <f t="shared" si="1"/>
        <v>INSERT INTO operacaoRegaSetor (id, duracao, horario, setor) VALUES (25, 120, TO_TIMESTAMP('31/08/2023 21:30:00', 'DD/MM/YYYY HH24:MI'), 42)</v>
      </c>
    </row>
    <row r="27" spans="1:7">
      <c r="A27">
        <v>26</v>
      </c>
      <c r="B27" s="11" t="s">
        <v>187</v>
      </c>
      <c r="C27">
        <v>120</v>
      </c>
      <c r="D27" s="6" t="s">
        <v>211</v>
      </c>
      <c r="E27">
        <v>42</v>
      </c>
      <c r="F27" t="str">
        <f t="shared" si="0"/>
        <v>INSERT INTO operacao (id, data) VALUES (26, TO_DATE('05/09/2023', 'YYYY-MM-DD'))</v>
      </c>
      <c r="G27" t="str">
        <f t="shared" si="1"/>
        <v>INSERT INTO operacaoRegaSetor (id, duracao, horario, setor) VALUES (26, 120, TO_TIMESTAMP('05/09/2023 21:30:00', 'DD/MM/YYYY HH24:MI'), 42)</v>
      </c>
    </row>
    <row r="28" spans="1:7">
      <c r="A28">
        <v>27</v>
      </c>
      <c r="B28" s="9" t="s">
        <v>186</v>
      </c>
      <c r="C28">
        <v>120</v>
      </c>
      <c r="D28" s="7" t="s">
        <v>212</v>
      </c>
      <c r="E28">
        <v>41</v>
      </c>
      <c r="F28" t="str">
        <f t="shared" si="0"/>
        <v>INSERT INTO operacao (id, data) VALUES (27, TO_DATE('02/06/2023', 'YYYY-MM-DD'))</v>
      </c>
      <c r="G28" t="str">
        <f t="shared" si="1"/>
        <v>INSERT INTO operacaoRegaSetor (id, duracao, horario, setor) VALUES (27, 120, TO_TIMESTAMP('02/06/2023 07:30:00', 'DD/MM/YYYY HH24:MI'), 41)</v>
      </c>
    </row>
    <row r="29" spans="1:7">
      <c r="A29">
        <v>28</v>
      </c>
      <c r="B29" s="9" t="s">
        <v>185</v>
      </c>
      <c r="C29">
        <v>120</v>
      </c>
      <c r="D29" s="7" t="s">
        <v>213</v>
      </c>
      <c r="E29">
        <v>41</v>
      </c>
      <c r="F29" t="str">
        <f t="shared" si="0"/>
        <v>INSERT INTO operacao (id, data) VALUES (28, TO_DATE('09/06/2023', 'YYYY-MM-DD'))</v>
      </c>
      <c r="G29" t="str">
        <f t="shared" si="1"/>
        <v>INSERT INTO operacaoRegaSetor (id, duracao, horario, setor) VALUES (28, 120, TO_TIMESTAMP('09/06/2023 06:20:00', 'DD/MM/YYYY HH24:MI'), 41)</v>
      </c>
    </row>
    <row r="30" spans="1:7">
      <c r="A30">
        <v>29</v>
      </c>
      <c r="B30" s="9" t="s">
        <v>184</v>
      </c>
      <c r="C30">
        <v>120</v>
      </c>
      <c r="D30" s="7" t="s">
        <v>213</v>
      </c>
      <c r="E30">
        <v>41</v>
      </c>
      <c r="F30" t="str">
        <f t="shared" si="0"/>
        <v>INSERT INTO operacao (id, data) VALUES (29, TO_DATE('16/07/2023', 'YYYY-MM-DD'))</v>
      </c>
      <c r="G30" t="str">
        <f t="shared" si="1"/>
        <v>INSERT INTO operacaoRegaSetor (id, duracao, horario, setor) VALUES (29, 120, TO_TIMESTAMP('16/07/2023 06:20:00', 'DD/MM/YYYY HH24:MI'), 41)</v>
      </c>
    </row>
    <row r="31" spans="1:7">
      <c r="A31">
        <v>30</v>
      </c>
      <c r="B31" s="9" t="s">
        <v>183</v>
      </c>
      <c r="C31">
        <v>120</v>
      </c>
      <c r="D31" s="7" t="s">
        <v>213</v>
      </c>
      <c r="E31">
        <v>41</v>
      </c>
      <c r="F31" t="str">
        <f t="shared" si="0"/>
        <v>INSERT INTO operacao (id, data) VALUES (30, TO_DATE('23/07/2023', 'YYYY-MM-DD'))</v>
      </c>
      <c r="G31" t="str">
        <f t="shared" si="1"/>
        <v>INSERT INTO operacaoRegaSetor (id, duracao, horario, setor) VALUES (30, 120, TO_TIMESTAMP('23/07/2023 06:20:00', 'DD/MM/YYYY HH24:MI'), 41)</v>
      </c>
    </row>
    <row r="32" spans="1:7">
      <c r="A32">
        <v>31</v>
      </c>
      <c r="B32" s="9" t="s">
        <v>182</v>
      </c>
      <c r="C32">
        <v>120</v>
      </c>
      <c r="D32" s="7" t="s">
        <v>213</v>
      </c>
      <c r="E32">
        <v>41</v>
      </c>
      <c r="F32" t="str">
        <f t="shared" si="0"/>
        <v>INSERT INTO operacao (id, data) VALUES (31, TO_DATE('30/07/2023', 'YYYY-MM-DD'))</v>
      </c>
      <c r="G32" t="str">
        <f t="shared" si="1"/>
        <v>INSERT INTO operacaoRegaSetor (id, duracao, horario, setor) VALUES (31, 120, TO_TIMESTAMP('30/07/2023 06:20:00', 'DD/MM/YYYY HH24:MI'), 41)</v>
      </c>
    </row>
    <row r="33" spans="1:9">
      <c r="A33">
        <v>32</v>
      </c>
      <c r="B33" s="9" t="s">
        <v>181</v>
      </c>
      <c r="C33">
        <v>120</v>
      </c>
      <c r="D33" s="7" t="s">
        <v>213</v>
      </c>
      <c r="E33">
        <v>41</v>
      </c>
      <c r="F33" t="str">
        <f t="shared" si="0"/>
        <v>INSERT INTO operacao (id, data) VALUES (32, TO_DATE('07/08/2023', 'YYYY-MM-DD'))</v>
      </c>
      <c r="G33" t="str">
        <f t="shared" si="1"/>
        <v>INSERT INTO operacaoRegaSetor (id, duracao, horario, setor) VALUES (32, 120, TO_TIMESTAMP('07/08/2023 06:20:00', 'DD/MM/YYYY HH24:MI'), 41)</v>
      </c>
    </row>
    <row r="34" spans="1:9">
      <c r="A34">
        <v>33</v>
      </c>
      <c r="B34" s="9" t="s">
        <v>180</v>
      </c>
      <c r="C34">
        <v>120</v>
      </c>
      <c r="D34" s="7" t="s">
        <v>213</v>
      </c>
      <c r="E34">
        <v>41</v>
      </c>
      <c r="F34" t="str">
        <f t="shared" si="0"/>
        <v>INSERT INTO operacao (id, data) VALUES (33, TO_DATE('14/08/2023', 'YYYY-MM-DD'))</v>
      </c>
      <c r="G34" t="str">
        <f t="shared" si="1"/>
        <v>INSERT INTO operacaoRegaSetor (id, duracao, horario, setor) VALUES (33, 120, TO_TIMESTAMP('14/08/2023 06:20:00', 'DD/MM/YYYY HH24:MI'), 41)</v>
      </c>
    </row>
    <row r="35" spans="1:9">
      <c r="A35">
        <v>34</v>
      </c>
      <c r="B35" s="9" t="s">
        <v>179</v>
      </c>
      <c r="C35">
        <v>120</v>
      </c>
      <c r="D35" s="7" t="s">
        <v>213</v>
      </c>
      <c r="E35">
        <v>41</v>
      </c>
      <c r="F35" t="str">
        <f t="shared" si="0"/>
        <v>INSERT INTO operacao (id, data) VALUES (34, TO_DATE('21/08/2023', 'YYYY-MM-DD'))</v>
      </c>
      <c r="G35" t="str">
        <f t="shared" si="1"/>
        <v>INSERT INTO operacaoRegaSetor (id, duracao, horario, setor) VALUES (34, 120, TO_TIMESTAMP('21/08/2023 06:20:00', 'DD/MM/YYYY HH24:MI'), 41)</v>
      </c>
    </row>
    <row r="36" spans="1:9">
      <c r="A36">
        <v>35</v>
      </c>
      <c r="B36" s="9" t="s">
        <v>178</v>
      </c>
      <c r="C36">
        <v>120</v>
      </c>
      <c r="D36" s="7" t="s">
        <v>213</v>
      </c>
      <c r="E36">
        <v>41</v>
      </c>
      <c r="F36" t="str">
        <f t="shared" si="0"/>
        <v>INSERT INTO operacao (id, data) VALUES (35, TO_DATE('28/08/2023', 'YYYY-MM-DD'))</v>
      </c>
      <c r="G36" t="str">
        <f t="shared" si="1"/>
        <v>INSERT INTO operacaoRegaSetor (id, duracao, horario, setor) VALUES (35, 120, TO_TIMESTAMP('28/08/2023 06:20:00', 'DD/MM/YYYY HH24:MI'), 41)</v>
      </c>
    </row>
    <row r="37" spans="1:9">
      <c r="A37">
        <v>36</v>
      </c>
      <c r="B37" s="9" t="s">
        <v>177</v>
      </c>
      <c r="C37">
        <v>120</v>
      </c>
      <c r="D37" s="7" t="s">
        <v>213</v>
      </c>
      <c r="E37">
        <v>41</v>
      </c>
      <c r="F37" t="str">
        <f t="shared" si="0"/>
        <v>INSERT INTO operacao (id, data) VALUES (36, TO_DATE('06/09/2023', 'YYYY-MM-DD'))</v>
      </c>
      <c r="G37" t="str">
        <f t="shared" si="1"/>
        <v>INSERT INTO operacaoRegaSetor (id, duracao, horario, setor) VALUES (36, 120, TO_TIMESTAMP('06/09/2023 06:20:00', 'DD/MM/YYYY HH24:MI'), 41)</v>
      </c>
    </row>
    <row r="38" spans="1:9">
      <c r="A38">
        <v>37</v>
      </c>
      <c r="B38" s="9" t="s">
        <v>176</v>
      </c>
      <c r="C38">
        <v>120</v>
      </c>
      <c r="D38" s="7" t="s">
        <v>214</v>
      </c>
      <c r="E38">
        <v>41</v>
      </c>
      <c r="F38" t="str">
        <f t="shared" si="0"/>
        <v>INSERT INTO operacao (id, data) VALUES (37, TO_DATE('13/09/2023', 'YYYY-MM-DD'))</v>
      </c>
      <c r="G38" t="str">
        <f t="shared" si="1"/>
        <v>INSERT INTO operacaoRegaSetor (id, duracao, horario, setor) VALUES (37, 120, TO_TIMESTAMP('13/09/2023 07:00:00', 'DD/MM/YYYY HH24:MI'), 41)</v>
      </c>
    </row>
    <row r="39" spans="1:9">
      <c r="A39">
        <v>38</v>
      </c>
      <c r="B39" s="9" t="s">
        <v>175</v>
      </c>
      <c r="C39">
        <v>120</v>
      </c>
      <c r="D39" s="7" t="s">
        <v>214</v>
      </c>
      <c r="E39">
        <v>41</v>
      </c>
      <c r="F39" t="str">
        <f t="shared" si="0"/>
        <v>INSERT INTO operacao (id, data) VALUES (38, TO_DATE('20/09/2023', 'YYYY-MM-DD'))</v>
      </c>
      <c r="G39" t="str">
        <f t="shared" si="1"/>
        <v>INSERT INTO operacaoRegaSetor (id, duracao, horario, setor) VALUES (38, 120, TO_TIMESTAMP('20/09/2023 07:00:00', 'DD/MM/YYYY HH24:MI'), 41)</v>
      </c>
    </row>
    <row r="40" spans="1:9">
      <c r="F40" t="s">
        <v>226</v>
      </c>
    </row>
    <row r="41" spans="1:9">
      <c r="A41">
        <v>39</v>
      </c>
      <c r="B41" s="11" t="s">
        <v>186</v>
      </c>
      <c r="C41">
        <v>60</v>
      </c>
      <c r="D41" s="7" t="s">
        <v>207</v>
      </c>
      <c r="E41">
        <v>10</v>
      </c>
      <c r="F41">
        <v>10</v>
      </c>
      <c r="G41" t="str">
        <f>"INSERT INTO operacao (" &amp; $A$1 &amp; ", " &amp; $B$1 &amp; ") VALUES (" &amp;A41&amp; ", TO_DATE('" &amp; B41 &amp; "', 'YYYY-MM-DD'))"</f>
        <v>INSERT INTO operacao (id, data) VALUES (39, TO_DATE('02/06/2023', 'YYYY-MM-DD'))</v>
      </c>
      <c r="H41" t="str">
        <f>"INSERT INTO operacaoRegaSetor (" &amp; $A$1 &amp; ", " &amp; $C$1 &amp; ", " &amp; $D$1 &amp; ", " &amp; $E$1 &amp; ") VALUES (" &amp; A41 &amp; ", " &amp; C41 &amp; ", TO_TIMESTAMP('" &amp; B41 &amp; " " &amp; D41 &amp; ", 'DD/MM/YYYY HH24:MI'), " &amp; E41 &amp; ")"</f>
        <v>INSERT INTO operacaoRegaSetor (id, duracao, horario, setor) VALUES (39, 60, TO_TIMESTAMP('02/06/2023 06:00:00', 'DD/MM/YYYY HH24:MI'), 10)</v>
      </c>
      <c r="I41" t="str">
        <f>"Insert into RegaFertirrega values("&amp; A41 &amp;", "&amp; F41 &amp;")"</f>
        <v>Insert into RegaFertirrega values(39, 10)</v>
      </c>
    </row>
    <row r="42" spans="1:9">
      <c r="A42">
        <v>40</v>
      </c>
      <c r="B42" s="11" t="s">
        <v>215</v>
      </c>
      <c r="C42">
        <v>120</v>
      </c>
      <c r="D42" s="7" t="s">
        <v>207</v>
      </c>
      <c r="E42">
        <v>10</v>
      </c>
      <c r="F42">
        <v>10</v>
      </c>
      <c r="G42" t="str">
        <f t="shared" ref="G42:G53" si="2">"INSERT INTO operacao (" &amp; $A$1 &amp; ", " &amp; $B$1 &amp; ") VALUES (" &amp;A42&amp; ", TO_DATE('" &amp; B42 &amp; "', 'YYYY-MM-DD'))"</f>
        <v>INSERT INTO operacao (id, data) VALUES (40, TO_DATE('02/07/2023', 'YYYY-MM-DD'))</v>
      </c>
      <c r="H42" t="str">
        <f t="shared" ref="H42:H53" si="3">"INSERT INTO operacaoRegaSetor (" &amp; $A$1 &amp; ", " &amp; $C$1 &amp; ", " &amp; $D$1 &amp; ", " &amp; $E$1 &amp; ") VALUES (" &amp; A42 &amp; ", " &amp; C42 &amp; ", TO_TIMESTAMP('" &amp; B42 &amp; " " &amp; D42 &amp; ", 'DD/MM/YYYY HH24:MI'), " &amp; E42 &amp; ")"</f>
        <v>INSERT INTO operacaoRegaSetor (id, duracao, horario, setor) VALUES (40, 120, TO_TIMESTAMP('02/07/2023 06:00:00', 'DD/MM/YYYY HH24:MI'), 10)</v>
      </c>
      <c r="I42" t="str">
        <f t="shared" ref="I42:I53" si="4">"Insert into RegaFertirrega values("&amp; A42 &amp;", "&amp; F42 &amp;")"</f>
        <v>Insert into RegaFertirrega values(40, 10)</v>
      </c>
    </row>
    <row r="43" spans="1:9">
      <c r="A43">
        <v>41</v>
      </c>
      <c r="B43" s="11" t="s">
        <v>216</v>
      </c>
      <c r="C43">
        <v>180</v>
      </c>
      <c r="D43" s="7" t="s">
        <v>206</v>
      </c>
      <c r="E43">
        <v>10</v>
      </c>
      <c r="F43">
        <v>10</v>
      </c>
      <c r="G43" t="str">
        <f t="shared" si="2"/>
        <v>INSERT INTO operacao (id, data) VALUES (41, TO_DATE('02/08/2023', 'YYYY-MM-DD'))</v>
      </c>
      <c r="H43" t="str">
        <f t="shared" si="3"/>
        <v>INSERT INTO operacaoRegaSetor (id, duracao, horario, setor) VALUES (41, 180, TO_TIMESTAMP('02/08/2023 05:00:00', 'DD/MM/YYYY HH24:MI'), 10)</v>
      </c>
      <c r="I43" t="str">
        <f t="shared" si="4"/>
        <v>Insert into RegaFertirrega values(41, 10)</v>
      </c>
    </row>
    <row r="44" spans="1:9">
      <c r="A44">
        <v>42</v>
      </c>
      <c r="B44" s="11" t="s">
        <v>217</v>
      </c>
      <c r="C44">
        <v>120</v>
      </c>
      <c r="D44" s="7" t="s">
        <v>208</v>
      </c>
      <c r="E44">
        <v>22</v>
      </c>
      <c r="F44">
        <v>10</v>
      </c>
      <c r="G44" t="str">
        <f t="shared" si="2"/>
        <v>INSERT INTO operacao (id, data) VALUES (42, TO_DATE('16/06/2023', 'YYYY-MM-DD'))</v>
      </c>
      <c r="H44" t="str">
        <f t="shared" si="3"/>
        <v>INSERT INTO operacaoRegaSetor (id, duracao, horario, setor) VALUES (42, 120, TO_TIMESTAMP('16/06/2023 23:00:00', 'DD/MM/YYYY HH24:MI'), 22)</v>
      </c>
      <c r="I44" t="str">
        <f t="shared" si="4"/>
        <v>Insert into RegaFertirrega values(42, 10)</v>
      </c>
    </row>
    <row r="45" spans="1:9">
      <c r="A45">
        <v>43</v>
      </c>
      <c r="B45" s="11" t="s">
        <v>218</v>
      </c>
      <c r="C45">
        <v>180</v>
      </c>
      <c r="D45" s="7" t="s">
        <v>208</v>
      </c>
      <c r="E45">
        <v>22</v>
      </c>
      <c r="F45">
        <v>11</v>
      </c>
      <c r="G45" t="str">
        <f t="shared" si="2"/>
        <v>INSERT INTO operacao (id, data) VALUES (43, TO_DATE('15/07/2023', 'YYYY-MM-DD'))</v>
      </c>
      <c r="H45" t="str">
        <f t="shared" si="3"/>
        <v>INSERT INTO operacaoRegaSetor (id, duracao, horario, setor) VALUES (43, 180, TO_TIMESTAMP('15/07/2023 23:00:00', 'DD/MM/YYYY HH24:MI'), 22)</v>
      </c>
      <c r="I45" t="str">
        <f t="shared" si="4"/>
        <v>Insert into RegaFertirrega values(43, 11)</v>
      </c>
    </row>
    <row r="46" spans="1:9">
      <c r="A46">
        <v>44</v>
      </c>
      <c r="B46" s="11" t="s">
        <v>219</v>
      </c>
      <c r="C46">
        <v>150</v>
      </c>
      <c r="D46" s="7" t="s">
        <v>208</v>
      </c>
      <c r="E46">
        <v>22</v>
      </c>
      <c r="F46">
        <v>10</v>
      </c>
      <c r="G46" t="str">
        <f t="shared" si="2"/>
        <v>INSERT INTO operacao (id, data) VALUES (44, TO_DATE('10/08/2023', 'YYYY-MM-DD'))</v>
      </c>
      <c r="H46" t="str">
        <f t="shared" si="3"/>
        <v>INSERT INTO operacaoRegaSetor (id, duracao, horario, setor) VALUES (44, 150, TO_TIMESTAMP('10/08/2023 23:00:00', 'DD/MM/YYYY HH24:MI'), 22)</v>
      </c>
      <c r="I46" t="str">
        <f t="shared" si="4"/>
        <v>Insert into RegaFertirrega values(44, 10)</v>
      </c>
    </row>
    <row r="47" spans="1:9">
      <c r="A47">
        <v>45</v>
      </c>
      <c r="B47" s="11" t="s">
        <v>220</v>
      </c>
      <c r="C47">
        <v>120</v>
      </c>
      <c r="D47" s="7" t="s">
        <v>208</v>
      </c>
      <c r="E47">
        <v>22</v>
      </c>
      <c r="F47">
        <v>10</v>
      </c>
      <c r="G47" t="str">
        <f t="shared" si="2"/>
        <v>INSERT INTO operacao (id, data) VALUES (45, TO_DATE('09/09/2023', 'YYYY-MM-DD'))</v>
      </c>
      <c r="H47" t="str">
        <f t="shared" si="3"/>
        <v>INSERT INTO operacaoRegaSetor (id, duracao, horario, setor) VALUES (45, 120, TO_TIMESTAMP('09/09/2023 23:00:00', 'DD/MM/YYYY HH24:MI'), 22)</v>
      </c>
      <c r="I47" t="str">
        <f t="shared" si="4"/>
        <v>Insert into RegaFertirrega values(45, 10)</v>
      </c>
    </row>
    <row r="48" spans="1:9">
      <c r="A48">
        <v>46</v>
      </c>
      <c r="B48" s="11" t="s">
        <v>221</v>
      </c>
      <c r="C48">
        <v>120</v>
      </c>
      <c r="D48" s="7" t="s">
        <v>210</v>
      </c>
      <c r="E48">
        <v>42</v>
      </c>
      <c r="F48">
        <v>11</v>
      </c>
      <c r="G48" t="str">
        <f t="shared" si="2"/>
        <v>INSERT INTO operacao (id, data) VALUES (46, TO_DATE('30/06/2023', 'YYYY-MM-DD'))</v>
      </c>
      <c r="H48" t="str">
        <f t="shared" si="3"/>
        <v>INSERT INTO operacaoRegaSetor (id, duracao, horario, setor) VALUES (46, 120, TO_TIMESTAMP('30/06/2023 04:00:00', 'DD/MM/YYYY HH24:MI'), 42)</v>
      </c>
      <c r="I48" t="str">
        <f t="shared" si="4"/>
        <v>Insert into RegaFertirrega values(46, 11)</v>
      </c>
    </row>
    <row r="49" spans="1:9">
      <c r="A49">
        <v>47</v>
      </c>
      <c r="B49" s="11" t="s">
        <v>218</v>
      </c>
      <c r="C49">
        <v>120</v>
      </c>
      <c r="D49" s="7" t="s">
        <v>210</v>
      </c>
      <c r="E49">
        <v>42</v>
      </c>
      <c r="F49">
        <v>10</v>
      </c>
      <c r="G49" t="str">
        <f t="shared" si="2"/>
        <v>INSERT INTO operacao (id, data) VALUES (47, TO_DATE('15/07/2023', 'YYYY-MM-DD'))</v>
      </c>
      <c r="H49" t="str">
        <f t="shared" si="3"/>
        <v>INSERT INTO operacaoRegaSetor (id, duracao, horario, setor) VALUES (47, 120, TO_TIMESTAMP('15/07/2023 04:00:00', 'DD/MM/YYYY HH24:MI'), 42)</v>
      </c>
      <c r="I49" t="str">
        <f t="shared" si="4"/>
        <v>Insert into RegaFertirrega values(47, 10)</v>
      </c>
    </row>
    <row r="50" spans="1:9">
      <c r="A50">
        <v>48</v>
      </c>
      <c r="B50" s="11" t="s">
        <v>199</v>
      </c>
      <c r="C50">
        <v>150</v>
      </c>
      <c r="D50" s="7" t="s">
        <v>210</v>
      </c>
      <c r="E50">
        <v>42</v>
      </c>
      <c r="F50">
        <v>11</v>
      </c>
      <c r="G50" t="str">
        <f t="shared" si="2"/>
        <v>INSERT INTO operacao (id, data) VALUES (48, TO_DATE('29/07/2023', 'YYYY-MM-DD'))</v>
      </c>
      <c r="H50" t="str">
        <f t="shared" si="3"/>
        <v>INSERT INTO operacaoRegaSetor (id, duracao, horario, setor) VALUES (48, 150, TO_TIMESTAMP('29/07/2023 04:00:00', 'DD/MM/YYYY HH24:MI'), 42)</v>
      </c>
      <c r="I50" t="str">
        <f t="shared" si="4"/>
        <v>Insert into RegaFertirrega values(48, 11)</v>
      </c>
    </row>
    <row r="51" spans="1:9">
      <c r="A51">
        <v>49</v>
      </c>
      <c r="B51" s="11" t="s">
        <v>222</v>
      </c>
      <c r="C51">
        <v>120</v>
      </c>
      <c r="D51" s="8" t="s">
        <v>225</v>
      </c>
      <c r="E51">
        <v>42</v>
      </c>
      <c r="F51">
        <v>10</v>
      </c>
      <c r="G51" t="str">
        <f t="shared" si="2"/>
        <v>INSERT INTO operacao (id, data) VALUES (49, TO_DATE('12/08/2023', 'YYYY-MM-DD'))</v>
      </c>
      <c r="H51" t="str">
        <f t="shared" si="3"/>
        <v>INSERT INTO operacaoRegaSetor (id, duracao, horario, setor) VALUES (49, 120, TO_TIMESTAMP('12/08/2023  21:30', 'DD/MM/YYYY HH24:MI'), 42)</v>
      </c>
      <c r="I51" t="str">
        <f t="shared" si="4"/>
        <v>Insert into RegaFertirrega values(49, 10)</v>
      </c>
    </row>
    <row r="52" spans="1:9">
      <c r="A52">
        <v>50</v>
      </c>
      <c r="B52" s="11" t="s">
        <v>223</v>
      </c>
      <c r="C52">
        <v>120</v>
      </c>
      <c r="D52" s="7" t="s">
        <v>212</v>
      </c>
      <c r="E52">
        <v>41</v>
      </c>
      <c r="F52">
        <v>11</v>
      </c>
      <c r="G52" t="str">
        <f t="shared" si="2"/>
        <v>INSERT INTO operacao (id, data) VALUES (50, TO_DATE('20/05/2023', 'YYYY-MM-DD'))</v>
      </c>
      <c r="H52" t="str">
        <f t="shared" si="3"/>
        <v>INSERT INTO operacaoRegaSetor (id, duracao, horario, setor) VALUES (50, 120, TO_TIMESTAMP('20/05/2023 07:30:00', 'DD/MM/YYYY HH24:MI'), 41)</v>
      </c>
      <c r="I52" t="str">
        <f t="shared" si="4"/>
        <v>Insert into RegaFertirrega values(50, 11)</v>
      </c>
    </row>
    <row r="53" spans="1:9">
      <c r="A53">
        <v>51</v>
      </c>
      <c r="B53" s="11" t="s">
        <v>224</v>
      </c>
      <c r="C53">
        <v>120</v>
      </c>
      <c r="D53" s="7" t="s">
        <v>213</v>
      </c>
      <c r="E53">
        <v>41</v>
      </c>
      <c r="F53">
        <v>10</v>
      </c>
      <c r="G53" t="str">
        <f t="shared" si="2"/>
        <v>INSERT INTO operacao (id, data) VALUES (51, TO_DATE('09/07/2023', 'YYYY-MM-DD'))</v>
      </c>
      <c r="H53" t="str">
        <f t="shared" si="3"/>
        <v>INSERT INTO operacaoRegaSetor (id, duracao, horario, setor) VALUES (51, 120, TO_TIMESTAMP('09/07/2023 06:20:00', 'DD/MM/YYYY HH24:MI'), 41)</v>
      </c>
      <c r="I53" t="str">
        <f t="shared" si="4"/>
        <v>Insert into RegaFertirrega values(51, 10)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0F46-4CC9-4B7C-95AB-FC48C95927DC}">
  <dimension ref="A1:B5"/>
  <sheetViews>
    <sheetView workbookViewId="0">
      <selection activeCell="C1" sqref="C1"/>
    </sheetView>
  </sheetViews>
  <sheetFormatPr defaultRowHeight="15.6"/>
  <sheetData>
    <row r="1" spans="1:2">
      <c r="A1" s="8" t="s">
        <v>231</v>
      </c>
      <c r="B1" s="8" t="s">
        <v>232</v>
      </c>
    </row>
    <row r="2" spans="1:2">
      <c r="A2" s="8" t="s">
        <v>227</v>
      </c>
      <c r="B2" s="8" t="s">
        <v>233</v>
      </c>
    </row>
    <row r="3" spans="1:2">
      <c r="A3" s="8" t="s">
        <v>228</v>
      </c>
      <c r="B3" s="8" t="s">
        <v>234</v>
      </c>
    </row>
    <row r="4" spans="1:2">
      <c r="A4" s="8" t="s">
        <v>229</v>
      </c>
      <c r="B4" s="8" t="s">
        <v>235</v>
      </c>
    </row>
    <row r="5" spans="1:2">
      <c r="A5" s="8" t="s">
        <v>230</v>
      </c>
      <c r="B5" s="8" t="s">
        <v>235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operacoesRega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Filipe Figueiredo Oliveira</dc:creator>
  <cp:lastModifiedBy>Rodrigo Carvalho De Castro</cp:lastModifiedBy>
  <dcterms:created xsi:type="dcterms:W3CDTF">2023-12-07T15:45:08Z</dcterms:created>
  <dcterms:modified xsi:type="dcterms:W3CDTF">2023-12-16T12:31:53Z</dcterms:modified>
</cp:coreProperties>
</file>